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val\Desktop\AGENDA EN\Investice\ČEZ hřiště\ZŘ II\"/>
    </mc:Choice>
  </mc:AlternateContent>
  <bookViews>
    <workbookView xWindow="0" yWindow="0" windowWidth="28800" windowHeight="12300" activeTab="1"/>
  </bookViews>
  <sheets>
    <sheet name="Rekapitulace stavby" sheetId="1" r:id="rId1"/>
    <sheet name="Pitter102 - Víceúčelové s..." sheetId="2" r:id="rId2"/>
  </sheets>
  <definedNames>
    <definedName name="_xlnm.Print_Titles" localSheetId="1">'Pitter102 - Víceúčelové s...'!$131:$131</definedName>
    <definedName name="_xlnm.Print_Titles" localSheetId="0">'Rekapitulace stavby'!$85:$85</definedName>
    <definedName name="_xlnm.Print_Area" localSheetId="1">'Pitter102 - Víceúčelové s...'!$C$4:$Q$70,'Pitter102 - Víceúčelové s...'!$C$76:$Q$116,'Pitter102 - Víceúčelové s...'!$C$122:$Q$289</definedName>
    <definedName name="_xlnm.Print_Area" localSheetId="0">'Rekapitulace stavby'!$C$4:$AP$70,'Rekapitulace stavby'!$C$76:$AP$96</definedName>
  </definedNames>
  <calcPr calcId="162913"/>
</workbook>
</file>

<file path=xl/calcChain.xml><?xml version="1.0" encoding="utf-8"?>
<calcChain xmlns="http://schemas.openxmlformats.org/spreadsheetml/2006/main">
  <c r="AY88" i="1" l="1"/>
  <c r="AX88" i="1"/>
  <c r="BI289" i="2"/>
  <c r="BH289" i="2"/>
  <c r="BG289" i="2"/>
  <c r="BF289" i="2"/>
  <c r="BK289" i="2"/>
  <c r="N289" i="2" s="1"/>
  <c r="BE289" i="2" s="1"/>
  <c r="BI288" i="2"/>
  <c r="BH288" i="2"/>
  <c r="BG288" i="2"/>
  <c r="BF288" i="2"/>
  <c r="N288" i="2"/>
  <c r="BE288" i="2" s="1"/>
  <c r="BK288" i="2"/>
  <c r="BI287" i="2"/>
  <c r="BH287" i="2"/>
  <c r="BG287" i="2"/>
  <c r="BF287" i="2"/>
  <c r="BK287" i="2"/>
  <c r="N287" i="2" s="1"/>
  <c r="BE287" i="2" s="1"/>
  <c r="BI286" i="2"/>
  <c r="BH286" i="2"/>
  <c r="BG286" i="2"/>
  <c r="BF286" i="2"/>
  <c r="BK286" i="2"/>
  <c r="N286" i="2" s="1"/>
  <c r="BE286" i="2" s="1"/>
  <c r="BI285" i="2"/>
  <c r="BH285" i="2"/>
  <c r="BG285" i="2"/>
  <c r="BF285" i="2"/>
  <c r="BK285" i="2"/>
  <c r="BK284" i="2" s="1"/>
  <c r="N284" i="2" s="1"/>
  <c r="N106" i="2" s="1"/>
  <c r="BI283" i="2"/>
  <c r="BH283" i="2"/>
  <c r="BG283" i="2"/>
  <c r="BF283" i="2"/>
  <c r="AA283" i="2"/>
  <c r="AA282" i="2" s="1"/>
  <c r="Y283" i="2"/>
  <c r="Y282" i="2" s="1"/>
  <c r="W283" i="2"/>
  <c r="W282" i="2" s="1"/>
  <c r="BK283" i="2"/>
  <c r="BK282" i="2" s="1"/>
  <c r="N282" i="2" s="1"/>
  <c r="N105" i="2" s="1"/>
  <c r="N283" i="2"/>
  <c r="BE283" i="2" s="1"/>
  <c r="BI281" i="2"/>
  <c r="BH281" i="2"/>
  <c r="BG281" i="2"/>
  <c r="BF281" i="2"/>
  <c r="AA281" i="2"/>
  <c r="AA280" i="2" s="1"/>
  <c r="Y281" i="2"/>
  <c r="Y280" i="2" s="1"/>
  <c r="W281" i="2"/>
  <c r="W280" i="2" s="1"/>
  <c r="BK281" i="2"/>
  <c r="BK280" i="2" s="1"/>
  <c r="N280" i="2" s="1"/>
  <c r="N104" i="2" s="1"/>
  <c r="N281" i="2"/>
  <c r="BE281" i="2" s="1"/>
  <c r="BI279" i="2"/>
  <c r="BH279" i="2"/>
  <c r="BG279" i="2"/>
  <c r="BF279" i="2"/>
  <c r="AA279" i="2"/>
  <c r="AA278" i="2" s="1"/>
  <c r="Y279" i="2"/>
  <c r="Y278" i="2" s="1"/>
  <c r="W279" i="2"/>
  <c r="W278" i="2" s="1"/>
  <c r="BK279" i="2"/>
  <c r="BK278" i="2" s="1"/>
  <c r="N278" i="2" s="1"/>
  <c r="N103" i="2" s="1"/>
  <c r="N279" i="2"/>
  <c r="BE279" i="2" s="1"/>
  <c r="BI277" i="2"/>
  <c r="BH277" i="2"/>
  <c r="BG277" i="2"/>
  <c r="BF277" i="2"/>
  <c r="AA277" i="2"/>
  <c r="Y277" i="2"/>
  <c r="W277" i="2"/>
  <c r="BK277" i="2"/>
  <c r="N277" i="2"/>
  <c r="BE277" i="2" s="1"/>
  <c r="BI276" i="2"/>
  <c r="BH276" i="2"/>
  <c r="BG276" i="2"/>
  <c r="BF276" i="2"/>
  <c r="AA276" i="2"/>
  <c r="Y276" i="2"/>
  <c r="W276" i="2"/>
  <c r="BK276" i="2"/>
  <c r="N276" i="2"/>
  <c r="BE276" i="2" s="1"/>
  <c r="BI275" i="2"/>
  <c r="BH275" i="2"/>
  <c r="BG275" i="2"/>
  <c r="BF275" i="2"/>
  <c r="AA275" i="2"/>
  <c r="Y275" i="2"/>
  <c r="W275" i="2"/>
  <c r="BK275" i="2"/>
  <c r="N275" i="2"/>
  <c r="BE275" i="2" s="1"/>
  <c r="BI274" i="2"/>
  <c r="BH274" i="2"/>
  <c r="BG274" i="2"/>
  <c r="BF274" i="2"/>
  <c r="BE274" i="2"/>
  <c r="AA274" i="2"/>
  <c r="Y274" i="2"/>
  <c r="W274" i="2"/>
  <c r="BK274" i="2"/>
  <c r="N274" i="2"/>
  <c r="BI273" i="2"/>
  <c r="BH273" i="2"/>
  <c r="BG273" i="2"/>
  <c r="BF273" i="2"/>
  <c r="AA273" i="2"/>
  <c r="Y273" i="2"/>
  <c r="Y272" i="2" s="1"/>
  <c r="W273" i="2"/>
  <c r="BK273" i="2"/>
  <c r="N273" i="2"/>
  <c r="BE273" i="2" s="1"/>
  <c r="BI270" i="2"/>
  <c r="BH270" i="2"/>
  <c r="BG270" i="2"/>
  <c r="BF270" i="2"/>
  <c r="BE270" i="2"/>
  <c r="AA270" i="2"/>
  <c r="Y270" i="2"/>
  <c r="W270" i="2"/>
  <c r="BK270" i="2"/>
  <c r="N270" i="2"/>
  <c r="BI269" i="2"/>
  <c r="BH269" i="2"/>
  <c r="BG269" i="2"/>
  <c r="BF269" i="2"/>
  <c r="AA269" i="2"/>
  <c r="Y269" i="2"/>
  <c r="W269" i="2"/>
  <c r="BK269" i="2"/>
  <c r="N269" i="2"/>
  <c r="BE269" i="2" s="1"/>
  <c r="BI268" i="2"/>
  <c r="BH268" i="2"/>
  <c r="BG268" i="2"/>
  <c r="BF268" i="2"/>
  <c r="BE268" i="2"/>
  <c r="AA268" i="2"/>
  <c r="Y268" i="2"/>
  <c r="W268" i="2"/>
  <c r="W267" i="2" s="1"/>
  <c r="W266" i="2" s="1"/>
  <c r="BK268" i="2"/>
  <c r="BK267" i="2" s="1"/>
  <c r="N268" i="2"/>
  <c r="BI265" i="2"/>
  <c r="BH265" i="2"/>
  <c r="BG265" i="2"/>
  <c r="BF265" i="2"/>
  <c r="AA265" i="2"/>
  <c r="Y265" i="2"/>
  <c r="W265" i="2"/>
  <c r="BK265" i="2"/>
  <c r="N265" i="2"/>
  <c r="BE265" i="2" s="1"/>
  <c r="BI264" i="2"/>
  <c r="BH264" i="2"/>
  <c r="BG264" i="2"/>
  <c r="BF264" i="2"/>
  <c r="BE264" i="2"/>
  <c r="AA264" i="2"/>
  <c r="Y264" i="2"/>
  <c r="W264" i="2"/>
  <c r="BK264" i="2"/>
  <c r="N264" i="2"/>
  <c r="BI263" i="2"/>
  <c r="BH263" i="2"/>
  <c r="BG263" i="2"/>
  <c r="BF263" i="2"/>
  <c r="AA263" i="2"/>
  <c r="Y263" i="2"/>
  <c r="W263" i="2"/>
  <c r="BK263" i="2"/>
  <c r="N263" i="2"/>
  <c r="BE263" i="2" s="1"/>
  <c r="BI262" i="2"/>
  <c r="BH262" i="2"/>
  <c r="BG262" i="2"/>
  <c r="BF262" i="2"/>
  <c r="BE262" i="2"/>
  <c r="AA262" i="2"/>
  <c r="Y262" i="2"/>
  <c r="W262" i="2"/>
  <c r="BK262" i="2"/>
  <c r="N262" i="2"/>
  <c r="BI261" i="2"/>
  <c r="BH261" i="2"/>
  <c r="BG261" i="2"/>
  <c r="BF261" i="2"/>
  <c r="AA261" i="2"/>
  <c r="AA260" i="2" s="1"/>
  <c r="Y261" i="2"/>
  <c r="Y260" i="2" s="1"/>
  <c r="W261" i="2"/>
  <c r="BK261" i="2"/>
  <c r="N261" i="2"/>
  <c r="BE261" i="2" s="1"/>
  <c r="BI255" i="2"/>
  <c r="BH255" i="2"/>
  <c r="BG255" i="2"/>
  <c r="BF255" i="2"/>
  <c r="AA255" i="2"/>
  <c r="Y255" i="2"/>
  <c r="W255" i="2"/>
  <c r="BK255" i="2"/>
  <c r="N255" i="2"/>
  <c r="BE255" i="2" s="1"/>
  <c r="BI253" i="2"/>
  <c r="BH253" i="2"/>
  <c r="BG253" i="2"/>
  <c r="BF253" i="2"/>
  <c r="AA253" i="2"/>
  <c r="Y253" i="2"/>
  <c r="Y252" i="2" s="1"/>
  <c r="W253" i="2"/>
  <c r="W252" i="2" s="1"/>
  <c r="BK253" i="2"/>
  <c r="BK252" i="2" s="1"/>
  <c r="N252" i="2" s="1"/>
  <c r="N97" i="2" s="1"/>
  <c r="N253" i="2"/>
  <c r="BE253" i="2" s="1"/>
  <c r="BI250" i="2"/>
  <c r="BH250" i="2"/>
  <c r="BG250" i="2"/>
  <c r="BF250" i="2"/>
  <c r="AA250" i="2"/>
  <c r="Y250" i="2"/>
  <c r="W250" i="2"/>
  <c r="BK250" i="2"/>
  <c r="N250" i="2"/>
  <c r="BE250" i="2" s="1"/>
  <c r="BI249" i="2"/>
  <c r="BH249" i="2"/>
  <c r="BG249" i="2"/>
  <c r="BF249" i="2"/>
  <c r="BE249" i="2"/>
  <c r="AA249" i="2"/>
  <c r="Y249" i="2"/>
  <c r="W249" i="2"/>
  <c r="BK249" i="2"/>
  <c r="N249" i="2"/>
  <c r="BI247" i="2"/>
  <c r="BH247" i="2"/>
  <c r="BG247" i="2"/>
  <c r="BF247" i="2"/>
  <c r="AA247" i="2"/>
  <c r="Y247" i="2"/>
  <c r="W247" i="2"/>
  <c r="BK247" i="2"/>
  <c r="N247" i="2"/>
  <c r="BE247" i="2" s="1"/>
  <c r="BI243" i="2"/>
  <c r="BH243" i="2"/>
  <c r="BG243" i="2"/>
  <c r="BF243" i="2"/>
  <c r="BE243" i="2"/>
  <c r="AA243" i="2"/>
  <c r="Y243" i="2"/>
  <c r="W243" i="2"/>
  <c r="BK243" i="2"/>
  <c r="N243" i="2"/>
  <c r="BI242" i="2"/>
  <c r="BH242" i="2"/>
  <c r="BG242" i="2"/>
  <c r="BF242" i="2"/>
  <c r="AA242" i="2"/>
  <c r="Y242" i="2"/>
  <c r="W242" i="2"/>
  <c r="BK242" i="2"/>
  <c r="N242" i="2"/>
  <c r="BE242" i="2" s="1"/>
  <c r="BI241" i="2"/>
  <c r="BH241" i="2"/>
  <c r="BG241" i="2"/>
  <c r="BF241" i="2"/>
  <c r="BE241" i="2"/>
  <c r="AA241" i="2"/>
  <c r="Y241" i="2"/>
  <c r="W241" i="2"/>
  <c r="BK241" i="2"/>
  <c r="N241" i="2"/>
  <c r="BI236" i="2"/>
  <c r="BH236" i="2"/>
  <c r="BG236" i="2"/>
  <c r="BF236" i="2"/>
  <c r="AA236" i="2"/>
  <c r="Y236" i="2"/>
  <c r="W236" i="2"/>
  <c r="BK236" i="2"/>
  <c r="N236" i="2"/>
  <c r="BE236" i="2" s="1"/>
  <c r="BI232" i="2"/>
  <c r="BH232" i="2"/>
  <c r="BG232" i="2"/>
  <c r="BF232" i="2"/>
  <c r="BE232" i="2"/>
  <c r="AA232" i="2"/>
  <c r="Y232" i="2"/>
  <c r="W232" i="2"/>
  <c r="BK232" i="2"/>
  <c r="N232" i="2"/>
  <c r="BI230" i="2"/>
  <c r="BH230" i="2"/>
  <c r="BG230" i="2"/>
  <c r="BF230" i="2"/>
  <c r="AA230" i="2"/>
  <c r="Y230" i="2"/>
  <c r="W230" i="2"/>
  <c r="BK230" i="2"/>
  <c r="N230" i="2"/>
  <c r="BE230" i="2" s="1"/>
  <c r="BI229" i="2"/>
  <c r="BH229" i="2"/>
  <c r="BG229" i="2"/>
  <c r="BF229" i="2"/>
  <c r="BE229" i="2"/>
  <c r="AA229" i="2"/>
  <c r="Y229" i="2"/>
  <c r="W229" i="2"/>
  <c r="BK229" i="2"/>
  <c r="N229" i="2"/>
  <c r="BI228" i="2"/>
  <c r="BH228" i="2"/>
  <c r="BG228" i="2"/>
  <c r="BF228" i="2"/>
  <c r="AA228" i="2"/>
  <c r="Y228" i="2"/>
  <c r="W228" i="2"/>
  <c r="BK228" i="2"/>
  <c r="N228" i="2"/>
  <c r="BE228" i="2" s="1"/>
  <c r="BI226" i="2"/>
  <c r="BH226" i="2"/>
  <c r="BG226" i="2"/>
  <c r="BF226" i="2"/>
  <c r="BE226" i="2"/>
  <c r="AA226" i="2"/>
  <c r="Y226" i="2"/>
  <c r="W226" i="2"/>
  <c r="BK226" i="2"/>
  <c r="N226" i="2"/>
  <c r="BI225" i="2"/>
  <c r="BH225" i="2"/>
  <c r="BG225" i="2"/>
  <c r="BF225" i="2"/>
  <c r="AA225" i="2"/>
  <c r="Y225" i="2"/>
  <c r="W225" i="2"/>
  <c r="BK225" i="2"/>
  <c r="N225" i="2"/>
  <c r="BE225" i="2" s="1"/>
  <c r="BI224" i="2"/>
  <c r="BH224" i="2"/>
  <c r="BG224" i="2"/>
  <c r="BF224" i="2"/>
  <c r="BE224" i="2"/>
  <c r="AA224" i="2"/>
  <c r="Y224" i="2"/>
  <c r="W224" i="2"/>
  <c r="BK224" i="2"/>
  <c r="N224" i="2"/>
  <c r="BI223" i="2"/>
  <c r="BH223" i="2"/>
  <c r="BG223" i="2"/>
  <c r="BF223" i="2"/>
  <c r="AA223" i="2"/>
  <c r="AA222" i="2" s="1"/>
  <c r="Y223" i="2"/>
  <c r="Y222" i="2" s="1"/>
  <c r="W223" i="2"/>
  <c r="BK223" i="2"/>
  <c r="N223" i="2"/>
  <c r="BE223" i="2" s="1"/>
  <c r="BI221" i="2"/>
  <c r="BH221" i="2"/>
  <c r="BG221" i="2"/>
  <c r="BF221" i="2"/>
  <c r="AA221" i="2"/>
  <c r="AA220" i="2" s="1"/>
  <c r="Y221" i="2"/>
  <c r="Y220" i="2" s="1"/>
  <c r="W221" i="2"/>
  <c r="W220" i="2" s="1"/>
  <c r="BK221" i="2"/>
  <c r="BK220" i="2" s="1"/>
  <c r="N220" i="2" s="1"/>
  <c r="N95" i="2" s="1"/>
  <c r="N221" i="2"/>
  <c r="BE221" i="2" s="1"/>
  <c r="BI213" i="2"/>
  <c r="BH213" i="2"/>
  <c r="BG213" i="2"/>
  <c r="BF213" i="2"/>
  <c r="AA213" i="2"/>
  <c r="Y213" i="2"/>
  <c r="W213" i="2"/>
  <c r="BK213" i="2"/>
  <c r="N213" i="2"/>
  <c r="BE213" i="2" s="1"/>
  <c r="BI211" i="2"/>
  <c r="BH211" i="2"/>
  <c r="BG211" i="2"/>
  <c r="BF211" i="2"/>
  <c r="AA211" i="2"/>
  <c r="Y211" i="2"/>
  <c r="W211" i="2"/>
  <c r="BK211" i="2"/>
  <c r="N211" i="2"/>
  <c r="BE211" i="2" s="1"/>
  <c r="BI207" i="2"/>
  <c r="BH207" i="2"/>
  <c r="BG207" i="2"/>
  <c r="BF207" i="2"/>
  <c r="AA207" i="2"/>
  <c r="Y207" i="2"/>
  <c r="W207" i="2"/>
  <c r="BK207" i="2"/>
  <c r="N207" i="2"/>
  <c r="BE207" i="2" s="1"/>
  <c r="BI203" i="2"/>
  <c r="BH203" i="2"/>
  <c r="BG203" i="2"/>
  <c r="BF203" i="2"/>
  <c r="AA203" i="2"/>
  <c r="AA202" i="2" s="1"/>
  <c r="Y203" i="2"/>
  <c r="W203" i="2"/>
  <c r="BK203" i="2"/>
  <c r="BK202" i="2" s="1"/>
  <c r="N202" i="2" s="1"/>
  <c r="N94" i="2" s="1"/>
  <c r="N203" i="2"/>
  <c r="BE203" i="2" s="1"/>
  <c r="BI200" i="2"/>
  <c r="BH200" i="2"/>
  <c r="BG200" i="2"/>
  <c r="BF200" i="2"/>
  <c r="AA200" i="2"/>
  <c r="AA199" i="2" s="1"/>
  <c r="Y200" i="2"/>
  <c r="Y199" i="2" s="1"/>
  <c r="W200" i="2"/>
  <c r="W199" i="2" s="1"/>
  <c r="BK200" i="2"/>
  <c r="BK199" i="2" s="1"/>
  <c r="N199" i="2" s="1"/>
  <c r="N93" i="2" s="1"/>
  <c r="N200" i="2"/>
  <c r="BE200" i="2" s="1"/>
  <c r="BI197" i="2"/>
  <c r="BH197" i="2"/>
  <c r="BG197" i="2"/>
  <c r="BF197" i="2"/>
  <c r="AA197" i="2"/>
  <c r="Y197" i="2"/>
  <c r="W197" i="2"/>
  <c r="BK197" i="2"/>
  <c r="N197" i="2"/>
  <c r="BE197" i="2" s="1"/>
  <c r="BI195" i="2"/>
  <c r="BH195" i="2"/>
  <c r="BG195" i="2"/>
  <c r="BF195" i="2"/>
  <c r="BE195" i="2"/>
  <c r="AA195" i="2"/>
  <c r="Y195" i="2"/>
  <c r="W195" i="2"/>
  <c r="BK195" i="2"/>
  <c r="N195" i="2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BE193" i="2"/>
  <c r="AA193" i="2"/>
  <c r="Y193" i="2"/>
  <c r="W193" i="2"/>
  <c r="BK193" i="2"/>
  <c r="N193" i="2"/>
  <c r="BI191" i="2"/>
  <c r="BH191" i="2"/>
  <c r="BG191" i="2"/>
  <c r="BF191" i="2"/>
  <c r="AA191" i="2"/>
  <c r="Y191" i="2"/>
  <c r="W191" i="2"/>
  <c r="BK191" i="2"/>
  <c r="N191" i="2"/>
  <c r="BE191" i="2" s="1"/>
  <c r="BI189" i="2"/>
  <c r="BH189" i="2"/>
  <c r="BG189" i="2"/>
  <c r="BF189" i="2"/>
  <c r="BE189" i="2"/>
  <c r="AA189" i="2"/>
  <c r="Y189" i="2"/>
  <c r="W189" i="2"/>
  <c r="BK189" i="2"/>
  <c r="N189" i="2"/>
  <c r="BI183" i="2"/>
  <c r="BH183" i="2"/>
  <c r="BG183" i="2"/>
  <c r="BF183" i="2"/>
  <c r="AA183" i="2"/>
  <c r="Y183" i="2"/>
  <c r="W183" i="2"/>
  <c r="BK183" i="2"/>
  <c r="N183" i="2"/>
  <c r="BE183" i="2" s="1"/>
  <c r="BI181" i="2"/>
  <c r="BH181" i="2"/>
  <c r="BG181" i="2"/>
  <c r="BF181" i="2"/>
  <c r="BE181" i="2"/>
  <c r="AA181" i="2"/>
  <c r="Y181" i="2"/>
  <c r="W181" i="2"/>
  <c r="BK181" i="2"/>
  <c r="N181" i="2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BE178" i="2"/>
  <c r="AA178" i="2"/>
  <c r="Y178" i="2"/>
  <c r="W178" i="2"/>
  <c r="BK178" i="2"/>
  <c r="N178" i="2"/>
  <c r="BI176" i="2"/>
  <c r="BH176" i="2"/>
  <c r="BG176" i="2"/>
  <c r="BF176" i="2"/>
  <c r="AA176" i="2"/>
  <c r="AA175" i="2" s="1"/>
  <c r="Y176" i="2"/>
  <c r="Y175" i="2" s="1"/>
  <c r="W176" i="2"/>
  <c r="BK176" i="2"/>
  <c r="N176" i="2"/>
  <c r="BE176" i="2" s="1"/>
  <c r="BI173" i="2"/>
  <c r="BH173" i="2"/>
  <c r="BG173" i="2"/>
  <c r="BF173" i="2"/>
  <c r="AA173" i="2"/>
  <c r="AA172" i="2" s="1"/>
  <c r="Y173" i="2"/>
  <c r="Y172" i="2" s="1"/>
  <c r="W173" i="2"/>
  <c r="W172" i="2" s="1"/>
  <c r="BK173" i="2"/>
  <c r="BK172" i="2" s="1"/>
  <c r="N172" i="2" s="1"/>
  <c r="N91" i="2" s="1"/>
  <c r="N173" i="2"/>
  <c r="BE173" i="2" s="1"/>
  <c r="BI170" i="2"/>
  <c r="BH170" i="2"/>
  <c r="BG170" i="2"/>
  <c r="BF170" i="2"/>
  <c r="AA170" i="2"/>
  <c r="Y170" i="2"/>
  <c r="W170" i="2"/>
  <c r="BK170" i="2"/>
  <c r="N170" i="2"/>
  <c r="BE170" i="2" s="1"/>
  <c r="BI166" i="2"/>
  <c r="BH166" i="2"/>
  <c r="BG166" i="2"/>
  <c r="BF166" i="2"/>
  <c r="AA166" i="2"/>
  <c r="AA165" i="2" s="1"/>
  <c r="Y166" i="2"/>
  <c r="W166" i="2"/>
  <c r="BK166" i="2"/>
  <c r="BK165" i="2" s="1"/>
  <c r="N165" i="2" s="1"/>
  <c r="N90" i="2" s="1"/>
  <c r="N166" i="2"/>
  <c r="BE166" i="2" s="1"/>
  <c r="BI157" i="2"/>
  <c r="BH157" i="2"/>
  <c r="BG157" i="2"/>
  <c r="BF157" i="2"/>
  <c r="AA157" i="2"/>
  <c r="Y157" i="2"/>
  <c r="W157" i="2"/>
  <c r="BK157" i="2"/>
  <c r="N157" i="2"/>
  <c r="BE157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1" i="2"/>
  <c r="BH141" i="2"/>
  <c r="BG141" i="2"/>
  <c r="BF141" i="2"/>
  <c r="AA141" i="2"/>
  <c r="Y141" i="2"/>
  <c r="W141" i="2"/>
  <c r="BK141" i="2"/>
  <c r="N141" i="2"/>
  <c r="BE141" i="2" s="1"/>
  <c r="BI135" i="2"/>
  <c r="BH135" i="2"/>
  <c r="BG135" i="2"/>
  <c r="BF135" i="2"/>
  <c r="AA135" i="2"/>
  <c r="Y135" i="2"/>
  <c r="W135" i="2"/>
  <c r="BK135" i="2"/>
  <c r="N135" i="2"/>
  <c r="BE135" i="2" s="1"/>
  <c r="M128" i="2"/>
  <c r="F128" i="2"/>
  <c r="F126" i="2"/>
  <c r="F124" i="2"/>
  <c r="BI114" i="2"/>
  <c r="BH114" i="2"/>
  <c r="BG114" i="2"/>
  <c r="BF114" i="2"/>
  <c r="BI113" i="2"/>
  <c r="BH113" i="2"/>
  <c r="BG113" i="2"/>
  <c r="BF113" i="2"/>
  <c r="BI112" i="2"/>
  <c r="BH112" i="2"/>
  <c r="BG112" i="2"/>
  <c r="BF112" i="2"/>
  <c r="BI111" i="2"/>
  <c r="BH111" i="2"/>
  <c r="BG111" i="2"/>
  <c r="BF111" i="2"/>
  <c r="BI110" i="2"/>
  <c r="BH110" i="2"/>
  <c r="BG110" i="2"/>
  <c r="BF110" i="2"/>
  <c r="BI109" i="2"/>
  <c r="BH109" i="2"/>
  <c r="BG109" i="2"/>
  <c r="H33" i="2" s="1"/>
  <c r="BB88" i="1" s="1"/>
  <c r="BB87" i="1" s="1"/>
  <c r="BF109" i="2"/>
  <c r="M82" i="2"/>
  <c r="F82" i="2"/>
  <c r="M80" i="2"/>
  <c r="F80" i="2"/>
  <c r="F78" i="2"/>
  <c r="O20" i="2"/>
  <c r="E20" i="2"/>
  <c r="M83" i="2" s="1"/>
  <c r="O19" i="2"/>
  <c r="O14" i="2"/>
  <c r="E14" i="2"/>
  <c r="F129" i="2" s="1"/>
  <c r="O13" i="2"/>
  <c r="O8" i="2"/>
  <c r="M126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BK134" i="2" l="1"/>
  <c r="N134" i="2" s="1"/>
  <c r="N89" i="2" s="1"/>
  <c r="H34" i="2"/>
  <c r="BC88" i="1" s="1"/>
  <c r="BC87" i="1" s="1"/>
  <c r="W134" i="2"/>
  <c r="AA272" i="2"/>
  <c r="AA271" i="2" s="1"/>
  <c r="Y134" i="2"/>
  <c r="W165" i="2"/>
  <c r="BK175" i="2"/>
  <c r="N175" i="2" s="1"/>
  <c r="N92" i="2" s="1"/>
  <c r="W202" i="2"/>
  <c r="BK222" i="2"/>
  <c r="N222" i="2" s="1"/>
  <c r="N96" i="2" s="1"/>
  <c r="BK260" i="2"/>
  <c r="N260" i="2" s="1"/>
  <c r="N98" i="2" s="1"/>
  <c r="Y267" i="2"/>
  <c r="Y266" i="2" s="1"/>
  <c r="BK272" i="2"/>
  <c r="N272" i="2" s="1"/>
  <c r="N102" i="2" s="1"/>
  <c r="AA134" i="2"/>
  <c r="AA133" i="2" s="1"/>
  <c r="Y165" i="2"/>
  <c r="W175" i="2"/>
  <c r="Y202" i="2"/>
  <c r="W222" i="2"/>
  <c r="AA252" i="2"/>
  <c r="W260" i="2"/>
  <c r="AA267" i="2"/>
  <c r="AA266" i="2" s="1"/>
  <c r="W272" i="2"/>
  <c r="W271" i="2" s="1"/>
  <c r="H35" i="2"/>
  <c r="BD88" i="1" s="1"/>
  <c r="BD87" i="1" s="1"/>
  <c r="W35" i="1" s="1"/>
  <c r="M32" i="2"/>
  <c r="AW88" i="1" s="1"/>
  <c r="AY87" i="1"/>
  <c r="W34" i="1"/>
  <c r="W33" i="1"/>
  <c r="AX87" i="1"/>
  <c r="BK133" i="2"/>
  <c r="BK266" i="2"/>
  <c r="N266" i="2" s="1"/>
  <c r="N99" i="2" s="1"/>
  <c r="N267" i="2"/>
  <c r="N100" i="2" s="1"/>
  <c r="Y271" i="2"/>
  <c r="F83" i="2"/>
  <c r="M129" i="2"/>
  <c r="N285" i="2"/>
  <c r="BE285" i="2" s="1"/>
  <c r="H32" i="2"/>
  <c r="BA88" i="1" s="1"/>
  <c r="BA87" i="1" s="1"/>
  <c r="BK271" i="2" l="1"/>
  <c r="N271" i="2" s="1"/>
  <c r="N101" i="2" s="1"/>
  <c r="W133" i="2"/>
  <c r="W132" i="2" s="1"/>
  <c r="AU88" i="1" s="1"/>
  <c r="AU87" i="1" s="1"/>
  <c r="Y132" i="2"/>
  <c r="AA132" i="2"/>
  <c r="Y133" i="2"/>
  <c r="W32" i="1"/>
  <c r="AW87" i="1"/>
  <c r="AK32" i="1" s="1"/>
  <c r="BK132" i="2"/>
  <c r="N132" i="2" s="1"/>
  <c r="N87" i="2" s="1"/>
  <c r="N133" i="2"/>
  <c r="N88" i="2" s="1"/>
  <c r="N114" i="2" l="1"/>
  <c r="BE114" i="2" s="1"/>
  <c r="N112" i="2"/>
  <c r="BE112" i="2" s="1"/>
  <c r="N110" i="2"/>
  <c r="BE110" i="2" s="1"/>
  <c r="M26" i="2"/>
  <c r="N113" i="2"/>
  <c r="BE113" i="2" s="1"/>
  <c r="N111" i="2"/>
  <c r="BE111" i="2" s="1"/>
  <c r="N109" i="2"/>
  <c r="BE109" i="2" l="1"/>
  <c r="N108" i="2"/>
  <c r="M27" i="2" l="1"/>
  <c r="L116" i="2"/>
  <c r="M31" i="2"/>
  <c r="AV88" i="1" s="1"/>
  <c r="AT88" i="1" s="1"/>
  <c r="H31" i="2"/>
  <c r="AZ88" i="1" s="1"/>
  <c r="AZ87" i="1" s="1"/>
  <c r="AV87" i="1" l="1"/>
  <c r="AS88" i="1"/>
  <c r="AS87" i="1" s="1"/>
  <c r="M29" i="2"/>
  <c r="L37" i="2" l="1"/>
  <c r="AG88" i="1"/>
  <c r="AT87" i="1"/>
  <c r="AG87" i="1" l="1"/>
  <c r="AN88" i="1"/>
  <c r="AK26" i="1" l="1"/>
  <c r="AG94" i="1"/>
  <c r="AG93" i="1"/>
  <c r="AG92" i="1"/>
  <c r="AG91" i="1"/>
  <c r="AN87" i="1"/>
  <c r="AV93" i="1" l="1"/>
  <c r="BY93" i="1" s="1"/>
  <c r="CD93" i="1"/>
  <c r="AV94" i="1"/>
  <c r="BY94" i="1" s="1"/>
  <c r="CD94" i="1"/>
  <c r="AV91" i="1"/>
  <c r="BY91" i="1" s="1"/>
  <c r="AG90" i="1"/>
  <c r="CD91" i="1"/>
  <c r="AV92" i="1"/>
  <c r="BY92" i="1" s="1"/>
  <c r="CD92" i="1"/>
  <c r="AK31" i="1" l="1"/>
  <c r="AK27" i="1"/>
  <c r="AK29" i="1" s="1"/>
  <c r="AK37" i="1" s="1"/>
  <c r="AG96" i="1"/>
  <c r="W31" i="1"/>
  <c r="AN92" i="1"/>
  <c r="AN91" i="1"/>
  <c r="AN94" i="1"/>
  <c r="AN93" i="1"/>
  <c r="AN90" i="1" l="1"/>
  <c r="AN96" i="1" s="1"/>
</calcChain>
</file>

<file path=xl/sharedStrings.xml><?xml version="1.0" encoding="utf-8"?>
<sst xmlns="http://schemas.openxmlformats.org/spreadsheetml/2006/main" count="1912" uniqueCount="457">
  <si>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</si>
  <si>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</si>
  <si>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</si>
  <si>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</si>
  <si>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</si>
  <si>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</si>
  <si>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</si>
  <si>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</si>
  <si>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</si>
  <si>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</si>
  <si>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</si>
  <si>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</si>
  <si>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</si>
  <si>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</si>
  <si>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</si>
  <si>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</si>
  <si>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</si>
  <si>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Pitter102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</si>
  <si>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</si>
  <si>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</si>
  <si>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Víceúčelové sportovní, rehabilitační a relaxační zařízení Lázně Kynžvart</t>
  </si>
  <si>
    <t>JKSO:</t>
  </si>
  <si>
    <t>CC-CZ:</t>
  </si>
  <si>
    <t>Místo:</t>
  </si>
  <si>
    <t>Lázně Kynžvert</t>
  </si>
  <si>
    <t>Datum:</t>
  </si>
  <si>
    <t>13.3.2017</t>
  </si>
  <si>
    <t>Objednatel:</t>
  </si>
  <si>
    <t>IČ:</t>
  </si>
  <si>
    <t>Léčebné lázně Lázně Kynžvart</t>
  </si>
  <si>
    <t>DIČ:</t>
  </si>
  <si>
    <t>Zhotovitel:</t>
  </si>
  <si>
    <t>Vyplň údaj</t>
  </si>
  <si>
    <t>Projektant:</t>
  </si>
  <si>
    <t xml:space="preserve"> PITTER DESIGN, s.r.o.Pardubice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</si>
  <si>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</si>
  <si>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</si>
  <si>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</si>
  <si>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</si>
  <si>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</si>
  <si>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</si>
  <si>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</si>
  <si>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</si>
  <si>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</si>
  <si>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</si>
  <si>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</si>
  <si>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</si>
  <si>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</si>
  <si>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</si>
  <si>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</si>
  <si>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</si>
  <si>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</si>
  <si>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</si>
  <si>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</si>
  <si>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</si>
  <si>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</si>
  <si>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</si>
  <si>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</si>
  <si>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</si>
  <si>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</si>
  <si>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</si>
  <si>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</si>
  <si>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</si>
  <si>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</si>
  <si>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</si>
  <si>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</si>
  <si>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</si>
  <si>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</si>
  <si>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</si>
  <si>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</si>
  <si>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</si>
  <si>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</si>
  <si>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</si>
  <si>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</si>
  <si>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</si>
  <si>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</si>
  <si>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</si>
  <si>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</si>
  <si>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</si>
  <si>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</si>
  <si>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{95528adf-1479-4f85-91a2-0b1fc9901f7d}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</si>
  <si>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</si>
  <si>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</si>
  <si>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</si>
  <si>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</si>
  <si>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</si>
  <si>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</si>
  <si>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</si>
  <si>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</si>
  <si>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</si>
  <si>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</si>
  <si>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</si>
  <si>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</si>
  <si>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</si>
  <si>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</si>
  <si>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</si>
  <si>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</si>
  <si>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</si>
  <si>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</si>
  <si>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</si>
  <si>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</si>
  <si>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</si>
  <si>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</si>
  <si>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</si>
  <si>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</si>
  <si>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</si>
  <si>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</si>
  <si>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</si>
  <si>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</si>
  <si>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</si>
  <si>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</si>
  <si>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</si>
  <si>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</si>
  <si>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</si>
  <si>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</si>
  <si>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 xml:space="preserve">    OPL - Oplocení</t>
  </si>
  <si>
    <t xml:space="preserve">    SP - Sportovní povrchy</t>
  </si>
  <si>
    <t xml:space="preserve">    SV - Sportovní vybavení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</si>
  <si>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</si>
  <si>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</si>
  <si>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</si>
  <si>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</si>
  <si>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</si>
  <si>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</si>
  <si>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</si>
  <si>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</si>
  <si>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</si>
  <si>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</si>
  <si>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</si>
  <si>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</si>
  <si>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</si>
  <si>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</si>
  <si>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</si>
  <si>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</si>
  <si>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</si>
  <si>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</si>
  <si>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</si>
  <si>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</si>
  <si>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</si>
  <si>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</si>
  <si>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</si>
  <si>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</si>
  <si>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</si>
  <si>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</si>
  <si>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</si>
  <si>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</si>
  <si>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</si>
  <si>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</si>
  <si>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</si>
  <si>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</si>
  <si>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</si>
  <si>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121101102</t>
  </si>
  <si>
    <t>Sejmutí ornice s přemístěním na vzdálenost do 100 m</t>
  </si>
  <si>
    <t>m3</t>
  </si>
  <si>
    <t>4</t>
  </si>
  <si>
    <t>-1610584001</t>
  </si>
  <si>
    <t>38*24*0,3</t>
  </si>
  <si>
    <t>VV</t>
  </si>
  <si>
    <t>"chodník"</t>
  </si>
  <si>
    <t>4,4*2,0*0,3</t>
  </si>
  <si>
    <t>11,5*2,0*0,3</t>
  </si>
  <si>
    <t>Součet</t>
  </si>
  <si>
    <t>132201101</t>
  </si>
  <si>
    <t>Hloubení rýh š do 600 mm v hornině tř. 3 objemu do 100 m3</t>
  </si>
  <si>
    <t>87256262</t>
  </si>
  <si>
    <t>"rýha pro drenáž"</t>
  </si>
  <si>
    <t>197*0,3*0,45</t>
  </si>
  <si>
    <t>38,8*0,6*0,15</t>
  </si>
  <si>
    <t>3</t>
  </si>
  <si>
    <t>132201109</t>
  </si>
  <si>
    <t>Příplatek za lepivost k hloubení rýh š do 600 mm v hornině tř. 3</t>
  </si>
  <si>
    <t>727616554</t>
  </si>
  <si>
    <t>132201201</t>
  </si>
  <si>
    <t>Hloubení rýh š do 2000 mm v hornině tř. 3 objemu do 100 m3</t>
  </si>
  <si>
    <t>-508669859</t>
  </si>
  <si>
    <t>"vsakovací jímka"</t>
  </si>
  <si>
    <t>1,0*1,0*1,0*2</t>
  </si>
  <si>
    <t>5</t>
  </si>
  <si>
    <t>132201209</t>
  </si>
  <si>
    <t>Příplatek za lepivost k hloubení rýh š do 2000 mm v hornině tř. 3</t>
  </si>
  <si>
    <t>-203662317</t>
  </si>
  <si>
    <t>6</t>
  </si>
  <si>
    <t>162701105</t>
  </si>
  <si>
    <t>Vodorovné přemístění do 10000 m výkopku/sypaniny z horniny tř. 1 až 4</t>
  </si>
  <si>
    <t>-1730414980</t>
  </si>
  <si>
    <t>283,14+30,087+2,0</t>
  </si>
  <si>
    <t>7</t>
  </si>
  <si>
    <t>171201201</t>
  </si>
  <si>
    <t>Uložení sypaniny na skládky</t>
  </si>
  <si>
    <t>-1709660420</t>
  </si>
  <si>
    <t>8</t>
  </si>
  <si>
    <t>171201211</t>
  </si>
  <si>
    <t>Poplatek za uložení odpadu ze sypaniny na skládce (skládkovné)</t>
  </si>
  <si>
    <t>t</t>
  </si>
  <si>
    <t>-1157375113</t>
  </si>
  <si>
    <t>315,227*1,6</t>
  </si>
  <si>
    <t>9</t>
  </si>
  <si>
    <t>181202305</t>
  </si>
  <si>
    <t>Úprava pláně na násypech se zhutněním</t>
  </si>
  <si>
    <t>m2</t>
  </si>
  <si>
    <t>-1942466237</t>
  </si>
  <si>
    <t>"hřiště"</t>
  </si>
  <si>
    <t>700</t>
  </si>
  <si>
    <t>96,16</t>
  </si>
  <si>
    <t>"stěna"</t>
  </si>
  <si>
    <t>38,8*0,6</t>
  </si>
  <si>
    <t>10</t>
  </si>
  <si>
    <t>211561111</t>
  </si>
  <si>
    <t>Výplň odvodňovacích žeber nebo trativodů kamenivem hrubým drceným frakce 4 až 16 mm</t>
  </si>
  <si>
    <t>1278141872</t>
  </si>
  <si>
    <t>"drenáž"197*0,3*0,45</t>
  </si>
  <si>
    <t>"vsakovací jímky"1,0*1,0*1,0*2</t>
  </si>
  <si>
    <t>11</t>
  </si>
  <si>
    <t>212752212</t>
  </si>
  <si>
    <t>Trativod z drenážních trubek plastových flexibilních D do 100 mm včetně lože otevřený výkop</t>
  </si>
  <si>
    <t>m</t>
  </si>
  <si>
    <t>923849935</t>
  </si>
  <si>
    <t>(34+21,5*2+20*6)</t>
  </si>
  <si>
    <t>12</t>
  </si>
  <si>
    <t>334214521</t>
  </si>
  <si>
    <t>Zdivo nadzákladové opěrných zdí z lomového kamene do drátěných gabionů na sucho</t>
  </si>
  <si>
    <t>-482246722</t>
  </si>
  <si>
    <t>38,8*0,6*0,8</t>
  </si>
  <si>
    <t>13</t>
  </si>
  <si>
    <t>564201111</t>
  </si>
  <si>
    <t>Podklad nebo podsyp ze štěrkopísku ŠP tl 20 mm</t>
  </si>
  <si>
    <t>-1921104276</t>
  </si>
  <si>
    <t>35*20</t>
  </si>
  <si>
    <t>14</t>
  </si>
  <si>
    <t>-1779314896</t>
  </si>
  <si>
    <t>564211111</t>
  </si>
  <si>
    <t>Podklad nebo podsyp ze štěrkopísku ŠP tl 50 mm</t>
  </si>
  <si>
    <t>-834018428</t>
  </si>
  <si>
    <t>16</t>
  </si>
  <si>
    <t>564831111</t>
  </si>
  <si>
    <t>Podklad ze štěrkodrtě ŠD tl 100 mm, frakce 16 - 32 mm</t>
  </si>
  <si>
    <t>-60641336</t>
  </si>
  <si>
    <t>17</t>
  </si>
  <si>
    <t>1011135916</t>
  </si>
  <si>
    <t>37*1,6</t>
  </si>
  <si>
    <t>5,0*1,6</t>
  </si>
  <si>
    <t>6,6*1,6</t>
  </si>
  <si>
    <t>11,5*1,6</t>
  </si>
  <si>
    <t>18</t>
  </si>
  <si>
    <t>564851111</t>
  </si>
  <si>
    <t>Podklad ze štěrkodrtě ŠD tl 150 mm</t>
  </si>
  <si>
    <t>-641092773</t>
  </si>
  <si>
    <t>"základ po gabionovou zeď"38,8*0,6</t>
  </si>
  <si>
    <t>19</t>
  </si>
  <si>
    <t>564871111</t>
  </si>
  <si>
    <t>Podklad ze štěrkodrtě ŠD tl 250 mm, frakce 32 - 63 mm</t>
  </si>
  <si>
    <t>-83009934</t>
  </si>
  <si>
    <t>20</t>
  </si>
  <si>
    <t>576136121</t>
  </si>
  <si>
    <t>Asfaltový koberec otevřený AKO 8 (AKOJ) tl 40 mm š přes 3 m z modifikovaného asfaltu</t>
  </si>
  <si>
    <t>1690939180</t>
  </si>
  <si>
    <t>576146321</t>
  </si>
  <si>
    <t>Asfaltový koberec otevřený AKO 16 (AKOH) tl 50 mm š přes 3 m z nemodifikovaného asfaltu</t>
  </si>
  <si>
    <t>1639204007</t>
  </si>
  <si>
    <t>22</t>
  </si>
  <si>
    <t>596211110</t>
  </si>
  <si>
    <t>Kladení zámkové dlažby komunikací pro pěší tl 60 mm skupiny A pl do 50 m2</t>
  </si>
  <si>
    <t>548139456</t>
  </si>
  <si>
    <t>23</t>
  </si>
  <si>
    <t>M</t>
  </si>
  <si>
    <t>592450380</t>
  </si>
  <si>
    <t>dlažba zámková H-PROFIL HBB 20x16,5x6 cm přírodní</t>
  </si>
  <si>
    <t>-874902995</t>
  </si>
  <si>
    <t>96,16*1,05</t>
  </si>
  <si>
    <t>24</t>
  </si>
  <si>
    <t>899661311</t>
  </si>
  <si>
    <t>Zřízení filtračního obalu drenážních trubek DN do 130 mm</t>
  </si>
  <si>
    <t>-385212262</t>
  </si>
  <si>
    <t>"Drenáž"197</t>
  </si>
  <si>
    <t>25</t>
  </si>
  <si>
    <t>916231213</t>
  </si>
  <si>
    <t>Osazení chodníkového obrubníku betonového stojatého s boční opěrou do lože z betonu prostého</t>
  </si>
  <si>
    <t>1797567091</t>
  </si>
  <si>
    <t>(35+20)*2</t>
  </si>
  <si>
    <t>1,6+37+6,6*2+5,0+11,0+11,5</t>
  </si>
  <si>
    <t>26</t>
  </si>
  <si>
    <t>916991121</t>
  </si>
  <si>
    <t>Lože pod obrubníky, krajníky nebo obruby z dlažebních kostek z betonu prostého</t>
  </si>
  <si>
    <t>-900182496</t>
  </si>
  <si>
    <t>(35+20)*2*0,3*0,1</t>
  </si>
  <si>
    <t>(1,6+37+6,6*2+5,0+11,0+11,5)*0,3*0,1</t>
  </si>
  <si>
    <t>27</t>
  </si>
  <si>
    <t>592175090</t>
  </si>
  <si>
    <t>obrubník univerzální BEST-LINEA I 50x8x25 cm, přírodní</t>
  </si>
  <si>
    <t>kus</t>
  </si>
  <si>
    <t>1048718146</t>
  </si>
  <si>
    <t>189,300*2*1,05</t>
  </si>
  <si>
    <t>28</t>
  </si>
  <si>
    <t>919726121</t>
  </si>
  <si>
    <t>Geotextilie pro ochranu, separaci a filtraci netkaná měrná hmotnost do 200 g/m2</t>
  </si>
  <si>
    <t>1285117883</t>
  </si>
  <si>
    <t>"drenáž"</t>
  </si>
  <si>
    <t>197*3,14*0,15</t>
  </si>
  <si>
    <t>"šachty"</t>
  </si>
  <si>
    <t>1,0*1,0*2</t>
  </si>
  <si>
    <t>1,0*4*1,0*2</t>
  </si>
  <si>
    <t>29</t>
  </si>
  <si>
    <t>998222012</t>
  </si>
  <si>
    <t>Přesun hmot pro tělovýchovné plochy</t>
  </si>
  <si>
    <t>-613422660</t>
  </si>
  <si>
    <t>30</t>
  </si>
  <si>
    <t>OPL0001</t>
  </si>
  <si>
    <t>Svařovaný panel NYLOFOR 2D Ž.  POZ v 2030</t>
  </si>
  <si>
    <t>2056925322</t>
  </si>
  <si>
    <t>31</t>
  </si>
  <si>
    <t>OPL0002</t>
  </si>
  <si>
    <t>Svařovaný panel NYLOFOR 2D Ž.  POZ v 1230</t>
  </si>
  <si>
    <t>-2139862368</t>
  </si>
  <si>
    <t>32</t>
  </si>
  <si>
    <t>OPL0003</t>
  </si>
  <si>
    <t>Sloupek BEKASPORT POZ 70/50/4,7 m</t>
  </si>
  <si>
    <t>1928736662</t>
  </si>
  <si>
    <t>33</t>
  </si>
  <si>
    <t>OPL0004</t>
  </si>
  <si>
    <t>Držák pl. panelu PVC</t>
  </si>
  <si>
    <t>149631814</t>
  </si>
  <si>
    <t>44*8</t>
  </si>
  <si>
    <t>34</t>
  </si>
  <si>
    <t>OPL0005</t>
  </si>
  <si>
    <t>Rohová spojka panelu NEREZ</t>
  </si>
  <si>
    <t>-95025374</t>
  </si>
  <si>
    <t>35</t>
  </si>
  <si>
    <t>OPL0006</t>
  </si>
  <si>
    <t>Branka 2-kř. 2500x200 POZ (výplet NYLOFOR)</t>
  </si>
  <si>
    <t>-593981005</t>
  </si>
  <si>
    <t>36</t>
  </si>
  <si>
    <t>OPL0007</t>
  </si>
  <si>
    <t xml:space="preserve">Dřevěný mantinel 0,8 m, 150x40 mm, 2 x lazura </t>
  </si>
  <si>
    <t>366956835</t>
  </si>
  <si>
    <t>(35+20)*2-2,5</t>
  </si>
  <si>
    <t>37</t>
  </si>
  <si>
    <t>OPL0008</t>
  </si>
  <si>
    <t>Štěrkový podsyp zákl. patek</t>
  </si>
  <si>
    <t>1400544898</t>
  </si>
  <si>
    <t>0,4*0,4*0,15*40</t>
  </si>
  <si>
    <t>0,5*0,5*0,15*6</t>
  </si>
  <si>
    <t>38</t>
  </si>
  <si>
    <t>OPL0009</t>
  </si>
  <si>
    <t>Beton C 16/20 vč. dopravy</t>
  </si>
  <si>
    <t>495395095</t>
  </si>
  <si>
    <t>0,4*0,4*0,8*40</t>
  </si>
  <si>
    <t>0,5*0,5*0,8*4</t>
  </si>
  <si>
    <t>0,5*0,5*0,5*2</t>
  </si>
  <si>
    <t>39</t>
  </si>
  <si>
    <t>OPL0010</t>
  </si>
  <si>
    <t>Doprava</t>
  </si>
  <si>
    <t>kpl</t>
  </si>
  <si>
    <t>2104162258</t>
  </si>
  <si>
    <t>40</t>
  </si>
  <si>
    <t>OPL0011</t>
  </si>
  <si>
    <t xml:space="preserve">Vrtání patek, betonování pouzder, sloupků  </t>
  </si>
  <si>
    <t>-1332229895</t>
  </si>
  <si>
    <t>41</t>
  </si>
  <si>
    <t>OPL0012</t>
  </si>
  <si>
    <t>Montáž svařovaných panelů</t>
  </si>
  <si>
    <t>-550103488</t>
  </si>
  <si>
    <t>43*2,03*2,5</t>
  </si>
  <si>
    <t>44*1,23*2,5</t>
  </si>
  <si>
    <t>42</t>
  </si>
  <si>
    <t>OPL0013</t>
  </si>
  <si>
    <t>Montáž dřevěného mantinelu</t>
  </si>
  <si>
    <t>834911206</t>
  </si>
  <si>
    <t>107,5</t>
  </si>
  <si>
    <t>43</t>
  </si>
  <si>
    <t>OPL0014</t>
  </si>
  <si>
    <t>Montáž brány 2-kř</t>
  </si>
  <si>
    <t>1490361919</t>
  </si>
  <si>
    <t>44</t>
  </si>
  <si>
    <t>OPL0015</t>
  </si>
  <si>
    <t>Montáž  a dodávka trubek pozinkovaných 38/2</t>
  </si>
  <si>
    <t>2095973940</t>
  </si>
  <si>
    <t>(35+20,0)*2*1,78</t>
  </si>
  <si>
    <t>45</t>
  </si>
  <si>
    <t>SP-JuTA -FTI5</t>
  </si>
  <si>
    <t>Umělý trávník  s pískovým vsypem v.18mm</t>
  </si>
  <si>
    <t>-1729550165</t>
  </si>
  <si>
    <t>46</t>
  </si>
  <si>
    <t>SP-TECH-LA</t>
  </si>
  <si>
    <t>Lajnování umělého trávníku vlepením</t>
  </si>
  <si>
    <t>157045230</t>
  </si>
  <si>
    <t>33*2+19*3+(6,0*2+9,0)*2</t>
  </si>
  <si>
    <t>24*4+13+11*2+8*2</t>
  </si>
  <si>
    <t>18*2+9,0*4</t>
  </si>
  <si>
    <t>47</t>
  </si>
  <si>
    <t>VYB-KOP</t>
  </si>
  <si>
    <t>Sada kopaná (branka, oválý profil, rám, síť..)</t>
  </si>
  <si>
    <t>1769364024</t>
  </si>
  <si>
    <t>48</t>
  </si>
  <si>
    <t>VYB-KOŠ</t>
  </si>
  <si>
    <t>Sada košíkovou (trubková kce., deska 1800 x 1050mm)</t>
  </si>
  <si>
    <t>864241475</t>
  </si>
  <si>
    <t>49</t>
  </si>
  <si>
    <t>VYB-POUZ</t>
  </si>
  <si>
    <t>Pouzdra pro sloupky na sport vybavení délka min 800 mm</t>
  </si>
  <si>
    <t>981433778</t>
  </si>
  <si>
    <t>50</t>
  </si>
  <si>
    <t>VYB-TEN</t>
  </si>
  <si>
    <t>Sada pro tenis</t>
  </si>
  <si>
    <t>344824606</t>
  </si>
  <si>
    <t>51</t>
  </si>
  <si>
    <t>VYB-VOL</t>
  </si>
  <si>
    <t>Sada volejbal standart(sloupjky, síť standart, anténky, pouzdra  pro ant.)</t>
  </si>
  <si>
    <t>-1868093838</t>
  </si>
  <si>
    <t>52</t>
  </si>
  <si>
    <t>21-M1307011476</t>
  </si>
  <si>
    <t>64</t>
  </si>
  <si>
    <t>-92579777</t>
  </si>
  <si>
    <t>53</t>
  </si>
  <si>
    <t>21-M1810500060</t>
  </si>
  <si>
    <t>-898868763</t>
  </si>
  <si>
    <t>54</t>
  </si>
  <si>
    <t>21-M499900</t>
  </si>
  <si>
    <t>-517033451</t>
  </si>
  <si>
    <t>55</t>
  </si>
  <si>
    <t>011103000</t>
  </si>
  <si>
    <t>Geologický průzkum</t>
  </si>
  <si>
    <t>soubor</t>
  </si>
  <si>
    <t>1024</t>
  </si>
  <si>
    <t>-490374628</t>
  </si>
  <si>
    <t>56</t>
  </si>
  <si>
    <t>012203000</t>
  </si>
  <si>
    <t>Geodetické práce při provádění stavby</t>
  </si>
  <si>
    <t>-650295474</t>
  </si>
  <si>
    <t>57</t>
  </si>
  <si>
    <t>012303000</t>
  </si>
  <si>
    <t>Geodetické práce po výstavbě-zaměření skutečného provedení stavby</t>
  </si>
  <si>
    <t>-1122400669</t>
  </si>
  <si>
    <t>58</t>
  </si>
  <si>
    <t>012305000</t>
  </si>
  <si>
    <t>Vytýčení stáv. inženýrských sítí před zahájením zemních prací</t>
  </si>
  <si>
    <t>504214018</t>
  </si>
  <si>
    <t>59</t>
  </si>
  <si>
    <t>013254000</t>
  </si>
  <si>
    <t>Dokumentace skutečného provedení stavby</t>
  </si>
  <si>
    <t>-139036786</t>
  </si>
  <si>
    <t>60</t>
  </si>
  <si>
    <t>032002000</t>
  </si>
  <si>
    <t>Zřízení a zrušení  staveniště</t>
  </si>
  <si>
    <t>1460178026</t>
  </si>
  <si>
    <t>61</t>
  </si>
  <si>
    <t>043134000</t>
  </si>
  <si>
    <t>Zkoušky zatěžovací</t>
  </si>
  <si>
    <t>189072662</t>
  </si>
  <si>
    <t>62</t>
  </si>
  <si>
    <t>092103001</t>
  </si>
  <si>
    <t>Náklady spojené s umístěním stavby</t>
  </si>
  <si>
    <t>82062688</t>
  </si>
  <si>
    <t>VP - Vícepráce</t>
  </si>
  <si>
    <t>PN</t>
  </si>
  <si>
    <t>STB 7-B,stožár silniční,bezpaticový,třístupňový s držákem pro LED světlomet</t>
  </si>
  <si>
    <t>LED světlomet s intenzitou 200Lx</t>
  </si>
  <si>
    <t>Kompletní dodávka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</si>
</sst>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17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201" t="s">
        <v>12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5"/>
      <c r="AS4" s="26" t="s">
        <v>13</v>
      </c>
      <c r="BE4" s="27" t="s">
        <v>14</v>
      </c>
      <c r="BS4" s="20" t="s">
        <v>15</v>
      </c>
    </row>
    <row r="5" spans="1:73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05" t="s">
        <v>17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8"/>
      <c r="AQ5" s="25"/>
      <c r="BE5" s="203" t="s">
        <v>18</v>
      </c>
      <c r="BS5" s="20" t="s">
        <v>9</v>
      </c>
    </row>
    <row r="6" spans="1:73" ht="36.950000000000003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07" t="s">
        <v>20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8"/>
      <c r="AQ6" s="25"/>
      <c r="BE6" s="204"/>
      <c r="BS6" s="20" t="s">
        <v>9</v>
      </c>
    </row>
    <row r="7" spans="1:73" ht="14.4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5"/>
      <c r="BE7" s="204"/>
      <c r="BS7" s="20" t="s">
        <v>9</v>
      </c>
    </row>
    <row r="8" spans="1:73" ht="14.45" customHeight="1">
      <c r="B8" s="24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5"/>
      <c r="BE8" s="204"/>
      <c r="BS8" s="20" t="s">
        <v>9</v>
      </c>
    </row>
    <row r="9" spans="1:73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04"/>
      <c r="BS9" s="20" t="s">
        <v>9</v>
      </c>
    </row>
    <row r="10" spans="1:73" ht="14.45" customHeight="1">
      <c r="B10" s="24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5"/>
      <c r="BE10" s="204"/>
      <c r="BS10" s="20" t="s">
        <v>9</v>
      </c>
    </row>
    <row r="11" spans="1:73" ht="18.399999999999999" customHeight="1">
      <c r="B11" s="24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5"/>
      <c r="BE11" s="204"/>
      <c r="BS11" s="20" t="s">
        <v>9</v>
      </c>
    </row>
    <row r="12" spans="1:73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04"/>
      <c r="BS12" s="20" t="s">
        <v>9</v>
      </c>
    </row>
    <row r="13" spans="1:73" ht="14.45" customHeight="1">
      <c r="B13" s="24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5"/>
      <c r="BE13" s="204"/>
      <c r="BS13" s="20" t="s">
        <v>9</v>
      </c>
    </row>
    <row r="14" spans="1:73" ht="15">
      <c r="B14" s="24"/>
      <c r="C14" s="28"/>
      <c r="D14" s="28"/>
      <c r="E14" s="208" t="s">
        <v>32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32" t="s">
        <v>30</v>
      </c>
      <c r="AL14" s="28"/>
      <c r="AM14" s="28"/>
      <c r="AN14" s="34" t="s">
        <v>32</v>
      </c>
      <c r="AO14" s="28"/>
      <c r="AP14" s="28"/>
      <c r="AQ14" s="25"/>
      <c r="BE14" s="204"/>
      <c r="BS14" s="20" t="s">
        <v>9</v>
      </c>
    </row>
    <row r="15" spans="1:73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04"/>
      <c r="BS15" s="20" t="s">
        <v>6</v>
      </c>
    </row>
    <row r="16" spans="1:73" ht="14.45" customHeight="1">
      <c r="B16" s="24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5"/>
      <c r="BE16" s="204"/>
      <c r="BS16" s="20" t="s">
        <v>6</v>
      </c>
    </row>
    <row r="17" spans="2:71" ht="18.399999999999999" customHeight="1">
      <c r="B17" s="24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5"/>
      <c r="BE17" s="204"/>
      <c r="BS17" s="20" t="s">
        <v>35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04"/>
      <c r="BS18" s="20" t="s">
        <v>9</v>
      </c>
    </row>
    <row r="19" spans="2:71" ht="14.45" customHeight="1">
      <c r="B19" s="24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5"/>
      <c r="BE19" s="204"/>
      <c r="BS19" s="20" t="s">
        <v>9</v>
      </c>
    </row>
    <row r="20" spans="2:71" ht="18.399999999999999" customHeight="1">
      <c r="B20" s="24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5"/>
      <c r="BE20" s="204"/>
    </row>
    <row r="21" spans="2:71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04"/>
    </row>
    <row r="22" spans="2:71" ht="15">
      <c r="B22" s="24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04"/>
    </row>
    <row r="23" spans="2:71" ht="22.5" customHeight="1">
      <c r="B23" s="24"/>
      <c r="C23" s="28"/>
      <c r="D23" s="28"/>
      <c r="E23" s="210" t="s">
        <v>5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8"/>
      <c r="AP23" s="28"/>
      <c r="AQ23" s="25"/>
      <c r="BE23" s="204"/>
    </row>
    <row r="24" spans="2:71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04"/>
    </row>
    <row r="25" spans="2:71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04"/>
    </row>
    <row r="26" spans="2:71" ht="14.45" customHeight="1">
      <c r="B26" s="24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1">
        <f>ROUND(AG87,2)</f>
        <v>0</v>
      </c>
      <c r="AL26" s="206"/>
      <c r="AM26" s="206"/>
      <c r="AN26" s="206"/>
      <c r="AO26" s="206"/>
      <c r="AP26" s="28"/>
      <c r="AQ26" s="25"/>
      <c r="BE26" s="204"/>
    </row>
    <row r="27" spans="2:71" ht="14.45" customHeight="1">
      <c r="B27" s="24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1">
        <f>ROUND(AG90,2)</f>
        <v>0</v>
      </c>
      <c r="AL27" s="211"/>
      <c r="AM27" s="211"/>
      <c r="AN27" s="211"/>
      <c r="AO27" s="211"/>
      <c r="AP27" s="28"/>
      <c r="AQ27" s="25"/>
      <c r="BE27" s="204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4"/>
    </row>
    <row r="29" spans="2:71" s="1" customFormat="1" ht="25.9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2">
        <f>ROUND(AK26+AK27,2)</f>
        <v>0</v>
      </c>
      <c r="AL29" s="213"/>
      <c r="AM29" s="213"/>
      <c r="AN29" s="213"/>
      <c r="AO29" s="213"/>
      <c r="AP29" s="38"/>
      <c r="AQ29" s="39"/>
      <c r="BE29" s="204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4"/>
    </row>
    <row r="31" spans="2:71" s="2" customFormat="1" ht="14.45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14">
        <v>0.21</v>
      </c>
      <c r="M31" s="215"/>
      <c r="N31" s="215"/>
      <c r="O31" s="215"/>
      <c r="P31" s="43"/>
      <c r="Q31" s="43"/>
      <c r="R31" s="43"/>
      <c r="S31" s="43"/>
      <c r="T31" s="46" t="s">
        <v>44</v>
      </c>
      <c r="U31" s="43"/>
      <c r="V31" s="43"/>
      <c r="W31" s="216">
        <f>ROUND(AZ87+SUM(CD91:CD95),2)</f>
        <v>0</v>
      </c>
      <c r="X31" s="215"/>
      <c r="Y31" s="215"/>
      <c r="Z31" s="215"/>
      <c r="AA31" s="215"/>
      <c r="AB31" s="215"/>
      <c r="AC31" s="215"/>
      <c r="AD31" s="215"/>
      <c r="AE31" s="215"/>
      <c r="AF31" s="43"/>
      <c r="AG31" s="43"/>
      <c r="AH31" s="43"/>
      <c r="AI31" s="43"/>
      <c r="AJ31" s="43"/>
      <c r="AK31" s="216">
        <f>ROUND(AV87+SUM(BY91:BY95),2)</f>
        <v>0</v>
      </c>
      <c r="AL31" s="215"/>
      <c r="AM31" s="215"/>
      <c r="AN31" s="215"/>
      <c r="AO31" s="215"/>
      <c r="AP31" s="43"/>
      <c r="AQ31" s="47"/>
      <c r="BE31" s="204"/>
    </row>
    <row r="32" spans="2:71" s="2" customFormat="1" ht="14.45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14">
        <v>0.15</v>
      </c>
      <c r="M32" s="215"/>
      <c r="N32" s="215"/>
      <c r="O32" s="215"/>
      <c r="P32" s="43"/>
      <c r="Q32" s="43"/>
      <c r="R32" s="43"/>
      <c r="S32" s="43"/>
      <c r="T32" s="46" t="s">
        <v>44</v>
      </c>
      <c r="U32" s="43"/>
      <c r="V32" s="43"/>
      <c r="W32" s="216">
        <f>ROUND(BA87+SUM(CE91:CE95),2)</f>
        <v>0</v>
      </c>
      <c r="X32" s="215"/>
      <c r="Y32" s="215"/>
      <c r="Z32" s="215"/>
      <c r="AA32" s="215"/>
      <c r="AB32" s="215"/>
      <c r="AC32" s="215"/>
      <c r="AD32" s="215"/>
      <c r="AE32" s="215"/>
      <c r="AF32" s="43"/>
      <c r="AG32" s="43"/>
      <c r="AH32" s="43"/>
      <c r="AI32" s="43"/>
      <c r="AJ32" s="43"/>
      <c r="AK32" s="216">
        <f>ROUND(AW87+SUM(BZ91:BZ95),2)</f>
        <v>0</v>
      </c>
      <c r="AL32" s="215"/>
      <c r="AM32" s="215"/>
      <c r="AN32" s="215"/>
      <c r="AO32" s="215"/>
      <c r="AP32" s="43"/>
      <c r="AQ32" s="47"/>
      <c r="BE32" s="204"/>
    </row>
    <row r="33" spans="2:57" s="2" customFormat="1" ht="14.45" hidden="1" customHeight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14">
        <v>0.21</v>
      </c>
      <c r="M33" s="215"/>
      <c r="N33" s="215"/>
      <c r="O33" s="215"/>
      <c r="P33" s="43"/>
      <c r="Q33" s="43"/>
      <c r="R33" s="43"/>
      <c r="S33" s="43"/>
      <c r="T33" s="46" t="s">
        <v>44</v>
      </c>
      <c r="U33" s="43"/>
      <c r="V33" s="43"/>
      <c r="W33" s="216">
        <f>ROUND(BB87+SUM(CF91:CF95),2)</f>
        <v>0</v>
      </c>
      <c r="X33" s="215"/>
      <c r="Y33" s="215"/>
      <c r="Z33" s="215"/>
      <c r="AA33" s="215"/>
      <c r="AB33" s="215"/>
      <c r="AC33" s="215"/>
      <c r="AD33" s="215"/>
      <c r="AE33" s="215"/>
      <c r="AF33" s="43"/>
      <c r="AG33" s="43"/>
      <c r="AH33" s="43"/>
      <c r="AI33" s="43"/>
      <c r="AJ33" s="43"/>
      <c r="AK33" s="216">
        <v>0</v>
      </c>
      <c r="AL33" s="215"/>
      <c r="AM33" s="215"/>
      <c r="AN33" s="215"/>
      <c r="AO33" s="215"/>
      <c r="AP33" s="43"/>
      <c r="AQ33" s="47"/>
      <c r="BE33" s="204"/>
    </row>
    <row r="34" spans="2:57" s="2" customFormat="1" ht="14.45" hidden="1" customHeight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14">
        <v>0.15</v>
      </c>
      <c r="M34" s="215"/>
      <c r="N34" s="215"/>
      <c r="O34" s="215"/>
      <c r="P34" s="43"/>
      <c r="Q34" s="43"/>
      <c r="R34" s="43"/>
      <c r="S34" s="43"/>
      <c r="T34" s="46" t="s">
        <v>44</v>
      </c>
      <c r="U34" s="43"/>
      <c r="V34" s="43"/>
      <c r="W34" s="216">
        <f>ROUND(BC87+SUM(CG91:CG95),2)</f>
        <v>0</v>
      </c>
      <c r="X34" s="215"/>
      <c r="Y34" s="215"/>
      <c r="Z34" s="215"/>
      <c r="AA34" s="215"/>
      <c r="AB34" s="215"/>
      <c r="AC34" s="215"/>
      <c r="AD34" s="215"/>
      <c r="AE34" s="215"/>
      <c r="AF34" s="43"/>
      <c r="AG34" s="43"/>
      <c r="AH34" s="43"/>
      <c r="AI34" s="43"/>
      <c r="AJ34" s="43"/>
      <c r="AK34" s="216">
        <v>0</v>
      </c>
      <c r="AL34" s="215"/>
      <c r="AM34" s="215"/>
      <c r="AN34" s="215"/>
      <c r="AO34" s="215"/>
      <c r="AP34" s="43"/>
      <c r="AQ34" s="47"/>
      <c r="BE34" s="204"/>
    </row>
    <row r="35" spans="2:57" s="2" customFormat="1" ht="14.45" hidden="1" customHeight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14">
        <v>0</v>
      </c>
      <c r="M35" s="215"/>
      <c r="N35" s="215"/>
      <c r="O35" s="215"/>
      <c r="P35" s="43"/>
      <c r="Q35" s="43"/>
      <c r="R35" s="43"/>
      <c r="S35" s="43"/>
      <c r="T35" s="46" t="s">
        <v>44</v>
      </c>
      <c r="U35" s="43"/>
      <c r="V35" s="43"/>
      <c r="W35" s="216">
        <f>ROUND(BD87+SUM(CH91:CH95),2)</f>
        <v>0</v>
      </c>
      <c r="X35" s="215"/>
      <c r="Y35" s="215"/>
      <c r="Z35" s="215"/>
      <c r="AA35" s="215"/>
      <c r="AB35" s="215"/>
      <c r="AC35" s="215"/>
      <c r="AD35" s="215"/>
      <c r="AE35" s="215"/>
      <c r="AF35" s="43"/>
      <c r="AG35" s="43"/>
      <c r="AH35" s="43"/>
      <c r="AI35" s="43"/>
      <c r="AJ35" s="43"/>
      <c r="AK35" s="216">
        <v>0</v>
      </c>
      <c r="AL35" s="215"/>
      <c r="AM35" s="215"/>
      <c r="AN35" s="215"/>
      <c r="AO35" s="215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43" t="s">
        <v>51</v>
      </c>
      <c r="Y37" s="218"/>
      <c r="Z37" s="218"/>
      <c r="AA37" s="218"/>
      <c r="AB37" s="218"/>
      <c r="AC37" s="50"/>
      <c r="AD37" s="50"/>
      <c r="AE37" s="50"/>
      <c r="AF37" s="50"/>
      <c r="AG37" s="50"/>
      <c r="AH37" s="50"/>
      <c r="AI37" s="50"/>
      <c r="AJ37" s="50"/>
      <c r="AK37" s="217">
        <f>SUM(AK29:AK35)</f>
        <v>0</v>
      </c>
      <c r="AL37" s="218"/>
      <c r="AM37" s="218"/>
      <c r="AN37" s="218"/>
      <c r="AO37" s="219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57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57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57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57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57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57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57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57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57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01" t="s">
        <v>58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Pitter102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6" t="str">
        <f>K6</f>
        <v>Víceúčelové sportovní, rehabilitační a relaxační zařízení Lázně Kynžvart</v>
      </c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Lázně Kynžvert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 "","",AN8)</f>
        <v>13.3.2017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Léčebné lázně Lázně Kynžvart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38" t="str">
        <f>IF(E17="","",E17)</f>
        <v xml:space="preserve"> PITTER DESIGN, s.r.o.Pardubice</v>
      </c>
      <c r="AN82" s="238"/>
      <c r="AO82" s="238"/>
      <c r="AP82" s="238"/>
      <c r="AQ82" s="39"/>
      <c r="AS82" s="239" t="s">
        <v>59</v>
      </c>
      <c r="AT82" s="240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5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38" t="str">
        <f>IF(E20="","",E20)</f>
        <v xml:space="preserve"> </v>
      </c>
      <c r="AN83" s="238"/>
      <c r="AO83" s="238"/>
      <c r="AP83" s="238"/>
      <c r="AQ83" s="39"/>
      <c r="AS83" s="241"/>
      <c r="AT83" s="242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41"/>
      <c r="AT84" s="242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24" t="s">
        <v>60</v>
      </c>
      <c r="D85" s="225"/>
      <c r="E85" s="225"/>
      <c r="F85" s="225"/>
      <c r="G85" s="225"/>
      <c r="H85" s="77"/>
      <c r="I85" s="226" t="s">
        <v>61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62</v>
      </c>
      <c r="AH85" s="225"/>
      <c r="AI85" s="225"/>
      <c r="AJ85" s="225"/>
      <c r="AK85" s="225"/>
      <c r="AL85" s="225"/>
      <c r="AM85" s="225"/>
      <c r="AN85" s="226" t="s">
        <v>63</v>
      </c>
      <c r="AO85" s="225"/>
      <c r="AP85" s="227"/>
      <c r="AQ85" s="39"/>
      <c r="AS85" s="78" t="s">
        <v>64</v>
      </c>
      <c r="AT85" s="79" t="s">
        <v>65</v>
      </c>
      <c r="AU85" s="79" t="s">
        <v>66</v>
      </c>
      <c r="AV85" s="79" t="s">
        <v>67</v>
      </c>
      <c r="AW85" s="79" t="s">
        <v>68</v>
      </c>
      <c r="AX85" s="79" t="s">
        <v>69</v>
      </c>
      <c r="AY85" s="79" t="s">
        <v>70</v>
      </c>
      <c r="AZ85" s="79" t="s">
        <v>71</v>
      </c>
      <c r="BA85" s="79" t="s">
        <v>72</v>
      </c>
      <c r="BB85" s="79" t="s">
        <v>73</v>
      </c>
      <c r="BC85" s="79" t="s">
        <v>74</v>
      </c>
      <c r="BD85" s="80" t="s">
        <v>75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2" t="s">
        <v>76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31">
        <f>ROUND(AG88,2)</f>
        <v>0</v>
      </c>
      <c r="AH87" s="231"/>
      <c r="AI87" s="231"/>
      <c r="AJ87" s="231"/>
      <c r="AK87" s="231"/>
      <c r="AL87" s="231"/>
      <c r="AM87" s="231"/>
      <c r="AN87" s="232">
        <f>SUM(AG87,AT87)</f>
        <v>0</v>
      </c>
      <c r="AO87" s="232"/>
      <c r="AP87" s="232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77</v>
      </c>
      <c r="BT87" s="88" t="s">
        <v>78</v>
      </c>
      <c r="BV87" s="88" t="s">
        <v>79</v>
      </c>
      <c r="BW87" s="88" t="s">
        <v>80</v>
      </c>
      <c r="BX87" s="88" t="s">
        <v>81</v>
      </c>
    </row>
    <row r="88" spans="1:89" s="5" customFormat="1" ht="37.5" customHeight="1">
      <c r="A88" s="89" t="s">
        <v>82</v>
      </c>
      <c r="B88" s="90"/>
      <c r="C88" s="91"/>
      <c r="D88" s="230" t="s">
        <v>17</v>
      </c>
      <c r="E88" s="230"/>
      <c r="F88" s="230"/>
      <c r="G88" s="230"/>
      <c r="H88" s="230"/>
      <c r="I88" s="92"/>
      <c r="J88" s="230" t="s">
        <v>20</v>
      </c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28">
        <f>'Pitter102 - Víceúčelové s...'!M29</f>
        <v>0</v>
      </c>
      <c r="AH88" s="229"/>
      <c r="AI88" s="229"/>
      <c r="AJ88" s="229"/>
      <c r="AK88" s="229"/>
      <c r="AL88" s="229"/>
      <c r="AM88" s="229"/>
      <c r="AN88" s="228">
        <f>SUM(AG88,AT88)</f>
        <v>0</v>
      </c>
      <c r="AO88" s="229"/>
      <c r="AP88" s="229"/>
      <c r="AQ88" s="93"/>
      <c r="AS88" s="94">
        <f>'Pitter102 - Víceúčelové s...'!M27</f>
        <v>0</v>
      </c>
      <c r="AT88" s="95">
        <f>ROUND(SUM(AV88:AW88),2)</f>
        <v>0</v>
      </c>
      <c r="AU88" s="96">
        <f>'Pitter102 - Víceúčelové s...'!W132</f>
        <v>0</v>
      </c>
      <c r="AV88" s="95">
        <f>'Pitter102 - Víceúčelové s...'!M31</f>
        <v>0</v>
      </c>
      <c r="AW88" s="95">
        <f>'Pitter102 - Víceúčelové s...'!M32</f>
        <v>0</v>
      </c>
      <c r="AX88" s="95">
        <f>'Pitter102 - Víceúčelové s...'!M33</f>
        <v>0</v>
      </c>
      <c r="AY88" s="95">
        <f>'Pitter102 - Víceúčelové s...'!M34</f>
        <v>0</v>
      </c>
      <c r="AZ88" s="95">
        <f>'Pitter102 - Víceúčelové s...'!H31</f>
        <v>0</v>
      </c>
      <c r="BA88" s="95">
        <f>'Pitter102 - Víceúčelové s...'!H32</f>
        <v>0</v>
      </c>
      <c r="BB88" s="95">
        <f>'Pitter102 - Víceúčelové s...'!H33</f>
        <v>0</v>
      </c>
      <c r="BC88" s="95">
        <f>'Pitter102 - Víceúčelové s...'!H34</f>
        <v>0</v>
      </c>
      <c r="BD88" s="97">
        <f>'Pitter102 - Víceúčelové s...'!H35</f>
        <v>0</v>
      </c>
      <c r="BT88" s="98" t="s">
        <v>83</v>
      </c>
      <c r="BU88" s="98" t="s">
        <v>84</v>
      </c>
      <c r="BV88" s="98" t="s">
        <v>79</v>
      </c>
      <c r="BW88" s="98" t="s">
        <v>80</v>
      </c>
      <c r="BX88" s="98" t="s">
        <v>81</v>
      </c>
    </row>
    <row r="89" spans="1:89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1:89" s="1" customFormat="1" ht="30" customHeight="1">
      <c r="B90" s="37"/>
      <c r="C90" s="82" t="s">
        <v>85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32">
        <f>ROUND(SUM(AG91:AG94),2)</f>
        <v>0</v>
      </c>
      <c r="AH90" s="232"/>
      <c r="AI90" s="232"/>
      <c r="AJ90" s="232"/>
      <c r="AK90" s="232"/>
      <c r="AL90" s="232"/>
      <c r="AM90" s="232"/>
      <c r="AN90" s="232">
        <f>ROUND(SUM(AN91:AN94),2)</f>
        <v>0</v>
      </c>
      <c r="AO90" s="232"/>
      <c r="AP90" s="232"/>
      <c r="AQ90" s="39"/>
      <c r="AS90" s="78" t="s">
        <v>86</v>
      </c>
      <c r="AT90" s="79" t="s">
        <v>87</v>
      </c>
      <c r="AU90" s="79" t="s">
        <v>42</v>
      </c>
      <c r="AV90" s="80" t="s">
        <v>65</v>
      </c>
    </row>
    <row r="91" spans="1:89" s="1" customFormat="1" ht="19.899999999999999" customHeight="1">
      <c r="B91" s="37"/>
      <c r="C91" s="38"/>
      <c r="D91" s="99" t="s">
        <v>88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22">
        <f>ROUND(AG87*AS91,2)</f>
        <v>0</v>
      </c>
      <c r="AH91" s="223"/>
      <c r="AI91" s="223"/>
      <c r="AJ91" s="223"/>
      <c r="AK91" s="223"/>
      <c r="AL91" s="223"/>
      <c r="AM91" s="223"/>
      <c r="AN91" s="223">
        <f>ROUND(AG91+AV91,2)</f>
        <v>0</v>
      </c>
      <c r="AO91" s="223"/>
      <c r="AP91" s="223"/>
      <c r="AQ91" s="39"/>
      <c r="AS91" s="100">
        <v>0</v>
      </c>
      <c r="AT91" s="101" t="s">
        <v>89</v>
      </c>
      <c r="AU91" s="101" t="s">
        <v>43</v>
      </c>
      <c r="AV91" s="102">
        <f>ROUND(IF(AU91="základní",AG91*L31,IF(AU91="snížená",AG91*L32,0)),2)</f>
        <v>0</v>
      </c>
      <c r="BV91" s="20" t="s">
        <v>90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1:89" s="1" customFormat="1" ht="19.899999999999999" customHeight="1">
      <c r="B92" s="37"/>
      <c r="C92" s="38"/>
      <c r="D92" s="220" t="s">
        <v>91</v>
      </c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38"/>
      <c r="AD92" s="38"/>
      <c r="AE92" s="38"/>
      <c r="AF92" s="38"/>
      <c r="AG92" s="222">
        <f>AG87*AS92</f>
        <v>0</v>
      </c>
      <c r="AH92" s="223"/>
      <c r="AI92" s="223"/>
      <c r="AJ92" s="223"/>
      <c r="AK92" s="223"/>
      <c r="AL92" s="223"/>
      <c r="AM92" s="223"/>
      <c r="AN92" s="223">
        <f>AG92+AV92</f>
        <v>0</v>
      </c>
      <c r="AO92" s="223"/>
      <c r="AP92" s="223"/>
      <c r="AQ92" s="39"/>
      <c r="AS92" s="104">
        <v>0</v>
      </c>
      <c r="AT92" s="105" t="s">
        <v>89</v>
      </c>
      <c r="AU92" s="105" t="s">
        <v>43</v>
      </c>
      <c r="AV92" s="106">
        <f>ROUND(IF(AU92="nulová",0,IF(OR(AU92="základní",AU92="zákl. přenesená"),AG92*L31,AG92*L32)),2)</f>
        <v>0</v>
      </c>
      <c r="BV92" s="20" t="s">
        <v>92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1:89" s="1" customFormat="1" ht="19.899999999999999" customHeight="1">
      <c r="B93" s="37"/>
      <c r="C93" s="38"/>
      <c r="D93" s="220" t="s">
        <v>91</v>
      </c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38"/>
      <c r="AD93" s="38"/>
      <c r="AE93" s="38"/>
      <c r="AF93" s="38"/>
      <c r="AG93" s="222">
        <f>AG87*AS93</f>
        <v>0</v>
      </c>
      <c r="AH93" s="223"/>
      <c r="AI93" s="223"/>
      <c r="AJ93" s="223"/>
      <c r="AK93" s="223"/>
      <c r="AL93" s="223"/>
      <c r="AM93" s="223"/>
      <c r="AN93" s="223">
        <f>AG93+AV93</f>
        <v>0</v>
      </c>
      <c r="AO93" s="223"/>
      <c r="AP93" s="223"/>
      <c r="AQ93" s="39"/>
      <c r="AS93" s="104">
        <v>0</v>
      </c>
      <c r="AT93" s="105" t="s">
        <v>89</v>
      </c>
      <c r="AU93" s="105" t="s">
        <v>43</v>
      </c>
      <c r="AV93" s="106">
        <f>ROUND(IF(AU93="nulová",0,IF(OR(AU93="základní",AU93="zákl. přenesená"),AG93*L31,AG93*L32)),2)</f>
        <v>0</v>
      </c>
      <c r="BV93" s="20" t="s">
        <v>92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1:89" s="1" customFormat="1" ht="19.899999999999999" customHeight="1">
      <c r="B94" s="37"/>
      <c r="C94" s="38"/>
      <c r="D94" s="220" t="s">
        <v>91</v>
      </c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38"/>
      <c r="AD94" s="38"/>
      <c r="AE94" s="38"/>
      <c r="AF94" s="38"/>
      <c r="AG94" s="222">
        <f>AG87*AS94</f>
        <v>0</v>
      </c>
      <c r="AH94" s="223"/>
      <c r="AI94" s="223"/>
      <c r="AJ94" s="223"/>
      <c r="AK94" s="223"/>
      <c r="AL94" s="223"/>
      <c r="AM94" s="223"/>
      <c r="AN94" s="223">
        <f>AG94+AV94</f>
        <v>0</v>
      </c>
      <c r="AO94" s="223"/>
      <c r="AP94" s="223"/>
      <c r="AQ94" s="39"/>
      <c r="AS94" s="107">
        <v>0</v>
      </c>
      <c r="AT94" s="108" t="s">
        <v>89</v>
      </c>
      <c r="AU94" s="108" t="s">
        <v>43</v>
      </c>
      <c r="AV94" s="109">
        <f>ROUND(IF(AU94="nulová",0,IF(OR(AU94="základní",AU94="zákl. přenesená"),AG94*L31,AG94*L32)),2)</f>
        <v>0</v>
      </c>
      <c r="BV94" s="20" t="s">
        <v>92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1:89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0" t="s">
        <v>93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33">
        <f>ROUND(AG87+AG90,2)</f>
        <v>0</v>
      </c>
      <c r="AH96" s="233"/>
      <c r="AI96" s="233"/>
      <c r="AJ96" s="233"/>
      <c r="AK96" s="233"/>
      <c r="AL96" s="233"/>
      <c r="AM96" s="233"/>
      <c r="AN96" s="233">
        <f>AN87+AN90</f>
        <v>0</v>
      </c>
      <c r="AO96" s="233"/>
      <c r="AP96" s="233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Pitter102 - Víceúčelové s...'!C2" display="/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0"/>
  <sheetViews>
    <sheetView showGridLines="0" tabSelected="1" workbookViewId="0">
      <pane ySplit="1" topLeftCell="A236" activePane="bottomLeft" state="frozen"/>
      <selection pane="bottomLeft" activeCell="AE275" sqref="AE27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94</v>
      </c>
      <c r="G1" s="16"/>
      <c r="H1" s="286" t="s">
        <v>95</v>
      </c>
      <c r="I1" s="286"/>
      <c r="J1" s="286"/>
      <c r="K1" s="286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99" t="s">
        <v>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80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1:66" ht="36.950000000000003" customHeight="1">
      <c r="B4" s="24"/>
      <c r="C4" s="201" t="s">
        <v>100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5"/>
      <c r="T4" s="26" t="s">
        <v>13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s="1" customFormat="1" ht="32.85" customHeight="1">
      <c r="B6" s="37"/>
      <c r="C6" s="38"/>
      <c r="D6" s="31" t="s">
        <v>19</v>
      </c>
      <c r="E6" s="38"/>
      <c r="F6" s="207" t="s">
        <v>20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38"/>
      <c r="R6" s="39"/>
    </row>
    <row r="7" spans="1:66" s="1" customFormat="1" ht="14.45" customHeight="1">
      <c r="B7" s="37"/>
      <c r="C7" s="38"/>
      <c r="D7" s="32" t="s">
        <v>21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22</v>
      </c>
      <c r="N7" s="38"/>
      <c r="O7" s="30" t="s">
        <v>5</v>
      </c>
      <c r="P7" s="38"/>
      <c r="Q7" s="38"/>
      <c r="R7" s="39"/>
    </row>
    <row r="8" spans="1:66" s="1" customFormat="1" ht="14.45" customHeight="1">
      <c r="B8" s="37"/>
      <c r="C8" s="38"/>
      <c r="D8" s="32" t="s">
        <v>23</v>
      </c>
      <c r="E8" s="38"/>
      <c r="F8" s="30" t="s">
        <v>24</v>
      </c>
      <c r="G8" s="38"/>
      <c r="H8" s="38"/>
      <c r="I8" s="38"/>
      <c r="J8" s="38"/>
      <c r="K8" s="38"/>
      <c r="L8" s="38"/>
      <c r="M8" s="32" t="s">
        <v>25</v>
      </c>
      <c r="N8" s="38"/>
      <c r="O8" s="245" t="str">
        <f>'Rekapitulace stavby'!AN8</f>
        <v>13.3.2017</v>
      </c>
      <c r="P8" s="246"/>
      <c r="Q8" s="38"/>
      <c r="R8" s="39"/>
    </row>
    <row r="9" spans="1:66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5" customHeight="1">
      <c r="B10" s="37"/>
      <c r="C10" s="38"/>
      <c r="D10" s="32" t="s">
        <v>27</v>
      </c>
      <c r="E10" s="38"/>
      <c r="F10" s="38"/>
      <c r="G10" s="38"/>
      <c r="H10" s="38"/>
      <c r="I10" s="38"/>
      <c r="J10" s="38"/>
      <c r="K10" s="38"/>
      <c r="L10" s="38"/>
      <c r="M10" s="32" t="s">
        <v>28</v>
      </c>
      <c r="N10" s="38"/>
      <c r="O10" s="205" t="s">
        <v>5</v>
      </c>
      <c r="P10" s="205"/>
      <c r="Q10" s="38"/>
      <c r="R10" s="39"/>
    </row>
    <row r="11" spans="1:66" s="1" customFormat="1" ht="18" customHeight="1">
      <c r="B11" s="37"/>
      <c r="C11" s="38"/>
      <c r="D11" s="38"/>
      <c r="E11" s="30" t="s">
        <v>29</v>
      </c>
      <c r="F11" s="38"/>
      <c r="G11" s="38"/>
      <c r="H11" s="38"/>
      <c r="I11" s="38"/>
      <c r="J11" s="38"/>
      <c r="K11" s="38"/>
      <c r="L11" s="38"/>
      <c r="M11" s="32" t="s">
        <v>30</v>
      </c>
      <c r="N11" s="38"/>
      <c r="O11" s="205" t="s">
        <v>5</v>
      </c>
      <c r="P11" s="205"/>
      <c r="Q11" s="38"/>
      <c r="R11" s="39"/>
    </row>
    <row r="12" spans="1:66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5" customHeight="1">
      <c r="B13" s="37"/>
      <c r="C13" s="38"/>
      <c r="D13" s="32" t="s">
        <v>31</v>
      </c>
      <c r="E13" s="38"/>
      <c r="F13" s="38"/>
      <c r="G13" s="38"/>
      <c r="H13" s="38"/>
      <c r="I13" s="38"/>
      <c r="J13" s="38"/>
      <c r="K13" s="38"/>
      <c r="L13" s="38"/>
      <c r="M13" s="32" t="s">
        <v>28</v>
      </c>
      <c r="N13" s="38"/>
      <c r="O13" s="247" t="str">
        <f>IF('Rekapitulace stavby'!AN13="","",'Rekapitulace stavby'!AN13)</f>
        <v>Vyplň údaj</v>
      </c>
      <c r="P13" s="205"/>
      <c r="Q13" s="38"/>
      <c r="R13" s="39"/>
    </row>
    <row r="14" spans="1:66" s="1" customFormat="1" ht="18" customHeight="1">
      <c r="B14" s="37"/>
      <c r="C14" s="38"/>
      <c r="D14" s="38"/>
      <c r="E14" s="247" t="str">
        <f>IF('Rekapitulace stavby'!E14="","",'Rekapitulace stavby'!E14)</f>
        <v>Vyplň údaj</v>
      </c>
      <c r="F14" s="248"/>
      <c r="G14" s="248"/>
      <c r="H14" s="248"/>
      <c r="I14" s="248"/>
      <c r="J14" s="248"/>
      <c r="K14" s="248"/>
      <c r="L14" s="248"/>
      <c r="M14" s="32" t="s">
        <v>30</v>
      </c>
      <c r="N14" s="38"/>
      <c r="O14" s="247" t="str">
        <f>IF('Rekapitulace stavby'!AN14="","",'Rekapitulace stavby'!AN14)</f>
        <v>Vyplň údaj</v>
      </c>
      <c r="P14" s="205"/>
      <c r="Q14" s="38"/>
      <c r="R14" s="39"/>
    </row>
    <row r="15" spans="1:66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5" customHeight="1">
      <c r="B16" s="37"/>
      <c r="C16" s="38"/>
      <c r="D16" s="32" t="s">
        <v>33</v>
      </c>
      <c r="E16" s="38"/>
      <c r="F16" s="38"/>
      <c r="G16" s="38"/>
      <c r="H16" s="38"/>
      <c r="I16" s="38"/>
      <c r="J16" s="38"/>
      <c r="K16" s="38"/>
      <c r="L16" s="38"/>
      <c r="M16" s="32" t="s">
        <v>28</v>
      </c>
      <c r="N16" s="38"/>
      <c r="O16" s="205" t="s">
        <v>5</v>
      </c>
      <c r="P16" s="205"/>
      <c r="Q16" s="38"/>
      <c r="R16" s="39"/>
    </row>
    <row r="17" spans="2:18" s="1" customFormat="1" ht="18" customHeight="1">
      <c r="B17" s="37"/>
      <c r="C17" s="38"/>
      <c r="D17" s="38"/>
      <c r="E17" s="30" t="s">
        <v>34</v>
      </c>
      <c r="F17" s="38"/>
      <c r="G17" s="38"/>
      <c r="H17" s="38"/>
      <c r="I17" s="38"/>
      <c r="J17" s="38"/>
      <c r="K17" s="38"/>
      <c r="L17" s="38"/>
      <c r="M17" s="32" t="s">
        <v>30</v>
      </c>
      <c r="N17" s="38"/>
      <c r="O17" s="205" t="s">
        <v>5</v>
      </c>
      <c r="P17" s="205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36</v>
      </c>
      <c r="E19" s="38"/>
      <c r="F19" s="38"/>
      <c r="G19" s="38"/>
      <c r="H19" s="38"/>
      <c r="I19" s="38"/>
      <c r="J19" s="38"/>
      <c r="K19" s="38"/>
      <c r="L19" s="38"/>
      <c r="M19" s="32" t="s">
        <v>28</v>
      </c>
      <c r="N19" s="38"/>
      <c r="O19" s="205" t="str">
        <f>IF('Rekapitulace stavby'!AN19="","",'Rekapitulace stavby'!AN19)</f>
        <v/>
      </c>
      <c r="P19" s="205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30</v>
      </c>
      <c r="N20" s="38"/>
      <c r="O20" s="205" t="str">
        <f>IF('Rekapitulace stavby'!AN20="","",'Rekapitulace stavby'!AN20)</f>
        <v/>
      </c>
      <c r="P20" s="205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38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22.5" customHeight="1">
      <c r="B23" s="37"/>
      <c r="C23" s="38"/>
      <c r="D23" s="38"/>
      <c r="E23" s="210" t="s">
        <v>5</v>
      </c>
      <c r="F23" s="210"/>
      <c r="G23" s="210"/>
      <c r="H23" s="210"/>
      <c r="I23" s="210"/>
      <c r="J23" s="210"/>
      <c r="K23" s="210"/>
      <c r="L23" s="210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3" t="s">
        <v>101</v>
      </c>
      <c r="E26" s="38"/>
      <c r="F26" s="38"/>
      <c r="G26" s="38"/>
      <c r="H26" s="38"/>
      <c r="I26" s="38"/>
      <c r="J26" s="38"/>
      <c r="K26" s="38"/>
      <c r="L26" s="38"/>
      <c r="M26" s="211">
        <f>N87</f>
        <v>0</v>
      </c>
      <c r="N26" s="211"/>
      <c r="O26" s="211"/>
      <c r="P26" s="211"/>
      <c r="Q26" s="38"/>
      <c r="R26" s="39"/>
    </row>
    <row r="27" spans="2:18" s="1" customFormat="1" ht="14.45" customHeight="1">
      <c r="B27" s="37"/>
      <c r="C27" s="38"/>
      <c r="D27" s="36" t="s">
        <v>88</v>
      </c>
      <c r="E27" s="38"/>
      <c r="F27" s="38"/>
      <c r="G27" s="38"/>
      <c r="H27" s="38"/>
      <c r="I27" s="38"/>
      <c r="J27" s="38"/>
      <c r="K27" s="38"/>
      <c r="L27" s="38"/>
      <c r="M27" s="211">
        <f>N108</f>
        <v>0</v>
      </c>
      <c r="N27" s="211"/>
      <c r="O27" s="211"/>
      <c r="P27" s="211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41</v>
      </c>
      <c r="E29" s="38"/>
      <c r="F29" s="38"/>
      <c r="G29" s="38"/>
      <c r="H29" s="38"/>
      <c r="I29" s="38"/>
      <c r="J29" s="38"/>
      <c r="K29" s="38"/>
      <c r="L29" s="38"/>
      <c r="M29" s="249">
        <f>ROUND(M26+M27,2)</f>
        <v>0</v>
      </c>
      <c r="N29" s="244"/>
      <c r="O29" s="244"/>
      <c r="P29" s="244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42</v>
      </c>
      <c r="E31" s="44" t="s">
        <v>43</v>
      </c>
      <c r="F31" s="45">
        <v>0.21</v>
      </c>
      <c r="G31" s="115" t="s">
        <v>44</v>
      </c>
      <c r="H31" s="250">
        <f>ROUND((((SUM(BE108:BE115)+SUM(BE132:BE283))+SUM(BE285:BE289))),2)</f>
        <v>0</v>
      </c>
      <c r="I31" s="244"/>
      <c r="J31" s="244"/>
      <c r="K31" s="38"/>
      <c r="L31" s="38"/>
      <c r="M31" s="250">
        <f>ROUND(((ROUND((SUM(BE108:BE115)+SUM(BE132:BE283)), 2)*F31)+SUM(BE285:BE289)*F31),2)</f>
        <v>0</v>
      </c>
      <c r="N31" s="244"/>
      <c r="O31" s="244"/>
      <c r="P31" s="244"/>
      <c r="Q31" s="38"/>
      <c r="R31" s="39"/>
    </row>
    <row r="32" spans="2:18" s="1" customFormat="1" ht="14.45" customHeight="1">
      <c r="B32" s="37"/>
      <c r="C32" s="38"/>
      <c r="D32" s="38"/>
      <c r="E32" s="44" t="s">
        <v>45</v>
      </c>
      <c r="F32" s="45">
        <v>0.15</v>
      </c>
      <c r="G32" s="115" t="s">
        <v>44</v>
      </c>
      <c r="H32" s="250">
        <f>ROUND((((SUM(BF108:BF115)+SUM(BF132:BF283))+SUM(BF285:BF289))),2)</f>
        <v>0</v>
      </c>
      <c r="I32" s="244"/>
      <c r="J32" s="244"/>
      <c r="K32" s="38"/>
      <c r="L32" s="38"/>
      <c r="M32" s="250">
        <f>ROUND(((ROUND((SUM(BF108:BF115)+SUM(BF132:BF283)), 2)*F32)+SUM(BF285:BF289)*F32),2)</f>
        <v>0</v>
      </c>
      <c r="N32" s="244"/>
      <c r="O32" s="244"/>
      <c r="P32" s="244"/>
      <c r="Q32" s="38"/>
      <c r="R32" s="39"/>
    </row>
    <row r="33" spans="2:18" s="1" customFormat="1" ht="14.45" hidden="1" customHeight="1">
      <c r="B33" s="37"/>
      <c r="C33" s="38"/>
      <c r="D33" s="38"/>
      <c r="E33" s="44" t="s">
        <v>46</v>
      </c>
      <c r="F33" s="45">
        <v>0.21</v>
      </c>
      <c r="G33" s="115" t="s">
        <v>44</v>
      </c>
      <c r="H33" s="250">
        <f>ROUND((((SUM(BG108:BG115)+SUM(BG132:BG283))+SUM(BG285:BG289))),2)</f>
        <v>0</v>
      </c>
      <c r="I33" s="244"/>
      <c r="J33" s="244"/>
      <c r="K33" s="38"/>
      <c r="L33" s="38"/>
      <c r="M33" s="250">
        <v>0</v>
      </c>
      <c r="N33" s="244"/>
      <c r="O33" s="244"/>
      <c r="P33" s="244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47</v>
      </c>
      <c r="F34" s="45">
        <v>0.15</v>
      </c>
      <c r="G34" s="115" t="s">
        <v>44</v>
      </c>
      <c r="H34" s="250">
        <f>ROUND((((SUM(BH108:BH115)+SUM(BH132:BH283))+SUM(BH285:BH289))),2)</f>
        <v>0</v>
      </c>
      <c r="I34" s="244"/>
      <c r="J34" s="244"/>
      <c r="K34" s="38"/>
      <c r="L34" s="38"/>
      <c r="M34" s="250">
        <v>0</v>
      </c>
      <c r="N34" s="244"/>
      <c r="O34" s="244"/>
      <c r="P34" s="244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48</v>
      </c>
      <c r="F35" s="45">
        <v>0</v>
      </c>
      <c r="G35" s="115" t="s">
        <v>44</v>
      </c>
      <c r="H35" s="250">
        <f>ROUND((((SUM(BI108:BI115)+SUM(BI132:BI283))+SUM(BI285:BI289))),2)</f>
        <v>0</v>
      </c>
      <c r="I35" s="244"/>
      <c r="J35" s="244"/>
      <c r="K35" s="38"/>
      <c r="L35" s="38"/>
      <c r="M35" s="250">
        <v>0</v>
      </c>
      <c r="N35" s="244"/>
      <c r="O35" s="244"/>
      <c r="P35" s="244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49</v>
      </c>
      <c r="E37" s="77"/>
      <c r="F37" s="77"/>
      <c r="G37" s="117" t="s">
        <v>50</v>
      </c>
      <c r="H37" s="118" t="s">
        <v>51</v>
      </c>
      <c r="I37" s="77"/>
      <c r="J37" s="77"/>
      <c r="K37" s="77"/>
      <c r="L37" s="251">
        <f>SUM(M29:M35)</f>
        <v>0</v>
      </c>
      <c r="M37" s="251"/>
      <c r="N37" s="251"/>
      <c r="O37" s="251"/>
      <c r="P37" s="252"/>
      <c r="Q37" s="111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201" t="s">
        <v>102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50000000000003" customHeight="1">
      <c r="B78" s="37"/>
      <c r="C78" s="71" t="s">
        <v>19</v>
      </c>
      <c r="D78" s="38"/>
      <c r="E78" s="38"/>
      <c r="F78" s="236" t="str">
        <f>F6</f>
        <v>Víceúčelové sportovní, rehabilitační a relaxační zařízení Lázně Kynžvart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8"/>
      <c r="R78" s="39"/>
    </row>
    <row r="79" spans="2:18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23</v>
      </c>
      <c r="D80" s="38"/>
      <c r="E80" s="38"/>
      <c r="F80" s="30" t="str">
        <f>F8</f>
        <v>Lázně Kynžvert</v>
      </c>
      <c r="G80" s="38"/>
      <c r="H80" s="38"/>
      <c r="I80" s="38"/>
      <c r="J80" s="38"/>
      <c r="K80" s="32" t="s">
        <v>25</v>
      </c>
      <c r="L80" s="38"/>
      <c r="M80" s="246" t="str">
        <f>IF(O8="","",O8)</f>
        <v>13.3.2017</v>
      </c>
      <c r="N80" s="246"/>
      <c r="O80" s="246"/>
      <c r="P80" s="246"/>
      <c r="Q80" s="38"/>
      <c r="R80" s="39"/>
    </row>
    <row r="81" spans="2:47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47" s="1" customFormat="1" ht="15">
      <c r="B82" s="37"/>
      <c r="C82" s="32" t="s">
        <v>27</v>
      </c>
      <c r="D82" s="38"/>
      <c r="E82" s="38"/>
      <c r="F82" s="30" t="str">
        <f>E11</f>
        <v>Léčebné lázně Lázně Kynžvart</v>
      </c>
      <c r="G82" s="38"/>
      <c r="H82" s="38"/>
      <c r="I82" s="38"/>
      <c r="J82" s="38"/>
      <c r="K82" s="32" t="s">
        <v>33</v>
      </c>
      <c r="L82" s="38"/>
      <c r="M82" s="205" t="str">
        <f>E17</f>
        <v xml:space="preserve"> PITTER DESIGN, s.r.o.Pardubice</v>
      </c>
      <c r="N82" s="205"/>
      <c r="O82" s="205"/>
      <c r="P82" s="205"/>
      <c r="Q82" s="205"/>
      <c r="R82" s="39"/>
    </row>
    <row r="83" spans="2:47" s="1" customFormat="1" ht="14.45" customHeight="1">
      <c r="B83" s="37"/>
      <c r="C83" s="32" t="s">
        <v>31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36</v>
      </c>
      <c r="L83" s="38"/>
      <c r="M83" s="205" t="str">
        <f>E20</f>
        <v xml:space="preserve"> </v>
      </c>
      <c r="N83" s="205"/>
      <c r="O83" s="205"/>
      <c r="P83" s="205"/>
      <c r="Q83" s="205"/>
      <c r="R83" s="39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47" s="1" customFormat="1" ht="29.25" customHeight="1">
      <c r="B85" s="37"/>
      <c r="C85" s="253" t="s">
        <v>103</v>
      </c>
      <c r="D85" s="254"/>
      <c r="E85" s="254"/>
      <c r="F85" s="254"/>
      <c r="G85" s="254"/>
      <c r="H85" s="111"/>
      <c r="I85" s="111"/>
      <c r="J85" s="111"/>
      <c r="K85" s="111"/>
      <c r="L85" s="111"/>
      <c r="M85" s="111"/>
      <c r="N85" s="253" t="s">
        <v>104</v>
      </c>
      <c r="O85" s="254"/>
      <c r="P85" s="254"/>
      <c r="Q85" s="254"/>
      <c r="R85" s="39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32">
        <f>N132</f>
        <v>0</v>
      </c>
      <c r="O87" s="255"/>
      <c r="P87" s="255"/>
      <c r="Q87" s="255"/>
      <c r="R87" s="39"/>
      <c r="AU87" s="20" t="s">
        <v>106</v>
      </c>
    </row>
    <row r="88" spans="2:47" s="6" customFormat="1" ht="24.95" customHeight="1">
      <c r="B88" s="120"/>
      <c r="C88" s="121"/>
      <c r="D88" s="122" t="s">
        <v>107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56">
        <f>N133</f>
        <v>0</v>
      </c>
      <c r="O88" s="257"/>
      <c r="P88" s="257"/>
      <c r="Q88" s="257"/>
      <c r="R88" s="123"/>
    </row>
    <row r="89" spans="2:47" s="7" customFormat="1" ht="19.899999999999999" customHeight="1">
      <c r="B89" s="124"/>
      <c r="C89" s="125"/>
      <c r="D89" s="99" t="s">
        <v>108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23">
        <f>N134</f>
        <v>0</v>
      </c>
      <c r="O89" s="258"/>
      <c r="P89" s="258"/>
      <c r="Q89" s="258"/>
      <c r="R89" s="126"/>
    </row>
    <row r="90" spans="2:47" s="7" customFormat="1" ht="19.899999999999999" customHeight="1">
      <c r="B90" s="124"/>
      <c r="C90" s="125"/>
      <c r="D90" s="99" t="s">
        <v>109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3">
        <f>N165</f>
        <v>0</v>
      </c>
      <c r="O90" s="258"/>
      <c r="P90" s="258"/>
      <c r="Q90" s="258"/>
      <c r="R90" s="126"/>
    </row>
    <row r="91" spans="2:47" s="7" customFormat="1" ht="19.899999999999999" customHeight="1">
      <c r="B91" s="124"/>
      <c r="C91" s="125"/>
      <c r="D91" s="99" t="s">
        <v>110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3">
        <f>N172</f>
        <v>0</v>
      </c>
      <c r="O91" s="258"/>
      <c r="P91" s="258"/>
      <c r="Q91" s="258"/>
      <c r="R91" s="126"/>
    </row>
    <row r="92" spans="2:47" s="7" customFormat="1" ht="19.899999999999999" customHeight="1">
      <c r="B92" s="124"/>
      <c r="C92" s="125"/>
      <c r="D92" s="99" t="s">
        <v>111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23">
        <f>N175</f>
        <v>0</v>
      </c>
      <c r="O92" s="258"/>
      <c r="P92" s="258"/>
      <c r="Q92" s="258"/>
      <c r="R92" s="126"/>
    </row>
    <row r="93" spans="2:47" s="7" customFormat="1" ht="19.899999999999999" customHeight="1">
      <c r="B93" s="124"/>
      <c r="C93" s="125"/>
      <c r="D93" s="99" t="s">
        <v>112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23">
        <f>N199</f>
        <v>0</v>
      </c>
      <c r="O93" s="258"/>
      <c r="P93" s="258"/>
      <c r="Q93" s="258"/>
      <c r="R93" s="126"/>
    </row>
    <row r="94" spans="2:47" s="7" customFormat="1" ht="19.899999999999999" customHeight="1">
      <c r="B94" s="124"/>
      <c r="C94" s="125"/>
      <c r="D94" s="99" t="s">
        <v>113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23">
        <f>N202</f>
        <v>0</v>
      </c>
      <c r="O94" s="258"/>
      <c r="P94" s="258"/>
      <c r="Q94" s="258"/>
      <c r="R94" s="126"/>
    </row>
    <row r="95" spans="2:47" s="7" customFormat="1" ht="19.899999999999999" customHeight="1">
      <c r="B95" s="124"/>
      <c r="C95" s="125"/>
      <c r="D95" s="99" t="s">
        <v>114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23">
        <f>N220</f>
        <v>0</v>
      </c>
      <c r="O95" s="258"/>
      <c r="P95" s="258"/>
      <c r="Q95" s="258"/>
      <c r="R95" s="126"/>
    </row>
    <row r="96" spans="2:47" s="7" customFormat="1" ht="19.899999999999999" customHeight="1">
      <c r="B96" s="124"/>
      <c r="C96" s="125"/>
      <c r="D96" s="99" t="s">
        <v>115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23">
        <f>N222</f>
        <v>0</v>
      </c>
      <c r="O96" s="258"/>
      <c r="P96" s="258"/>
      <c r="Q96" s="258"/>
      <c r="R96" s="126"/>
    </row>
    <row r="97" spans="2:65" s="7" customFormat="1" ht="19.899999999999999" customHeight="1">
      <c r="B97" s="124"/>
      <c r="C97" s="125"/>
      <c r="D97" s="99" t="s">
        <v>116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23">
        <f>N252</f>
        <v>0</v>
      </c>
      <c r="O97" s="258"/>
      <c r="P97" s="258"/>
      <c r="Q97" s="258"/>
      <c r="R97" s="126"/>
    </row>
    <row r="98" spans="2:65" s="7" customFormat="1" ht="19.899999999999999" customHeight="1">
      <c r="B98" s="124"/>
      <c r="C98" s="125"/>
      <c r="D98" s="99" t="s">
        <v>117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23">
        <f>N260</f>
        <v>0</v>
      </c>
      <c r="O98" s="258"/>
      <c r="P98" s="258"/>
      <c r="Q98" s="258"/>
      <c r="R98" s="126"/>
    </row>
    <row r="99" spans="2:65" s="6" customFormat="1" ht="24.95" customHeight="1">
      <c r="B99" s="120"/>
      <c r="C99" s="121"/>
      <c r="D99" s="122" t="s">
        <v>118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6">
        <f>N266</f>
        <v>0</v>
      </c>
      <c r="O99" s="257"/>
      <c r="P99" s="257"/>
      <c r="Q99" s="257"/>
      <c r="R99" s="123"/>
    </row>
    <row r="100" spans="2:65" s="7" customFormat="1" ht="19.899999999999999" customHeight="1">
      <c r="B100" s="124"/>
      <c r="C100" s="125"/>
      <c r="D100" s="99" t="s">
        <v>119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23">
        <f>N267</f>
        <v>0</v>
      </c>
      <c r="O100" s="258"/>
      <c r="P100" s="258"/>
      <c r="Q100" s="258"/>
      <c r="R100" s="126"/>
    </row>
    <row r="101" spans="2:65" s="6" customFormat="1" ht="24.95" customHeight="1">
      <c r="B101" s="120"/>
      <c r="C101" s="121"/>
      <c r="D101" s="122" t="s">
        <v>120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56">
        <f>N271</f>
        <v>0</v>
      </c>
      <c r="O101" s="257"/>
      <c r="P101" s="257"/>
      <c r="Q101" s="257"/>
      <c r="R101" s="123"/>
    </row>
    <row r="102" spans="2:65" s="7" customFormat="1" ht="19.899999999999999" customHeight="1">
      <c r="B102" s="124"/>
      <c r="C102" s="125"/>
      <c r="D102" s="99" t="s">
        <v>121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23">
        <f>N272</f>
        <v>0</v>
      </c>
      <c r="O102" s="258"/>
      <c r="P102" s="258"/>
      <c r="Q102" s="258"/>
      <c r="R102" s="126"/>
    </row>
    <row r="103" spans="2:65" s="7" customFormat="1" ht="19.899999999999999" customHeight="1">
      <c r="B103" s="124"/>
      <c r="C103" s="125"/>
      <c r="D103" s="99" t="s">
        <v>122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23">
        <f>N278</f>
        <v>0</v>
      </c>
      <c r="O103" s="258"/>
      <c r="P103" s="258"/>
      <c r="Q103" s="258"/>
      <c r="R103" s="126"/>
    </row>
    <row r="104" spans="2:65" s="7" customFormat="1" ht="19.899999999999999" customHeight="1">
      <c r="B104" s="124"/>
      <c r="C104" s="125"/>
      <c r="D104" s="99" t="s">
        <v>123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223">
        <f>N280</f>
        <v>0</v>
      </c>
      <c r="O104" s="258"/>
      <c r="P104" s="258"/>
      <c r="Q104" s="258"/>
      <c r="R104" s="126"/>
    </row>
    <row r="105" spans="2:65" s="7" customFormat="1" ht="19.899999999999999" customHeight="1">
      <c r="B105" s="124"/>
      <c r="C105" s="125"/>
      <c r="D105" s="99" t="s">
        <v>124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23">
        <f>N282</f>
        <v>0</v>
      </c>
      <c r="O105" s="258"/>
      <c r="P105" s="258"/>
      <c r="Q105" s="258"/>
      <c r="R105" s="126"/>
    </row>
    <row r="106" spans="2:65" s="6" customFormat="1" ht="21.75" customHeight="1">
      <c r="B106" s="120"/>
      <c r="C106" s="121"/>
      <c r="D106" s="122" t="s">
        <v>125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59">
        <f>N284</f>
        <v>0</v>
      </c>
      <c r="O106" s="257"/>
      <c r="P106" s="257"/>
      <c r="Q106" s="257"/>
      <c r="R106" s="123"/>
    </row>
    <row r="107" spans="2:65" s="1" customFormat="1" ht="21.7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65" s="1" customFormat="1" ht="29.25" customHeight="1">
      <c r="B108" s="37"/>
      <c r="C108" s="119" t="s">
        <v>126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55">
        <f>ROUND(N109+N110+N111+N112+N113+N114,2)</f>
        <v>0</v>
      </c>
      <c r="O108" s="260"/>
      <c r="P108" s="260"/>
      <c r="Q108" s="260"/>
      <c r="R108" s="39"/>
      <c r="T108" s="127"/>
      <c r="U108" s="128" t="s">
        <v>42</v>
      </c>
    </row>
    <row r="109" spans="2:65" s="1" customFormat="1" ht="18" customHeight="1">
      <c r="B109" s="129"/>
      <c r="C109" s="130"/>
      <c r="D109" s="220" t="s">
        <v>127</v>
      </c>
      <c r="E109" s="261"/>
      <c r="F109" s="261"/>
      <c r="G109" s="261"/>
      <c r="H109" s="261"/>
      <c r="I109" s="130"/>
      <c r="J109" s="130"/>
      <c r="K109" s="130"/>
      <c r="L109" s="130"/>
      <c r="M109" s="130"/>
      <c r="N109" s="222">
        <f>ROUND(N87*T109,2)</f>
        <v>0</v>
      </c>
      <c r="O109" s="262"/>
      <c r="P109" s="262"/>
      <c r="Q109" s="262"/>
      <c r="R109" s="132"/>
      <c r="S109" s="130"/>
      <c r="T109" s="133"/>
      <c r="U109" s="134" t="s">
        <v>43</v>
      </c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6" t="s">
        <v>128</v>
      </c>
      <c r="AZ109" s="135"/>
      <c r="BA109" s="135"/>
      <c r="BB109" s="135"/>
      <c r="BC109" s="135"/>
      <c r="BD109" s="135"/>
      <c r="BE109" s="137">
        <f t="shared" ref="BE109:BE114" si="0">IF(U109="základní",N109,0)</f>
        <v>0</v>
      </c>
      <c r="BF109" s="137">
        <f t="shared" ref="BF109:BF114" si="1">IF(U109="snížená",N109,0)</f>
        <v>0</v>
      </c>
      <c r="BG109" s="137">
        <f t="shared" ref="BG109:BG114" si="2">IF(U109="zákl. přenesená",N109,0)</f>
        <v>0</v>
      </c>
      <c r="BH109" s="137">
        <f t="shared" ref="BH109:BH114" si="3">IF(U109="sníž. přenesená",N109,0)</f>
        <v>0</v>
      </c>
      <c r="BI109" s="137">
        <f t="shared" ref="BI109:BI114" si="4">IF(U109="nulová",N109,0)</f>
        <v>0</v>
      </c>
      <c r="BJ109" s="136" t="s">
        <v>83</v>
      </c>
      <c r="BK109" s="135"/>
      <c r="BL109" s="135"/>
      <c r="BM109" s="135"/>
    </row>
    <row r="110" spans="2:65" s="1" customFormat="1" ht="18" customHeight="1">
      <c r="B110" s="129"/>
      <c r="C110" s="130"/>
      <c r="D110" s="220" t="s">
        <v>129</v>
      </c>
      <c r="E110" s="261"/>
      <c r="F110" s="261"/>
      <c r="G110" s="261"/>
      <c r="H110" s="261"/>
      <c r="I110" s="130"/>
      <c r="J110" s="130"/>
      <c r="K110" s="130"/>
      <c r="L110" s="130"/>
      <c r="M110" s="130"/>
      <c r="N110" s="222">
        <f>ROUND(N87*T110,2)</f>
        <v>0</v>
      </c>
      <c r="O110" s="262"/>
      <c r="P110" s="262"/>
      <c r="Q110" s="262"/>
      <c r="R110" s="132"/>
      <c r="S110" s="130"/>
      <c r="T110" s="133"/>
      <c r="U110" s="134" t="s">
        <v>43</v>
      </c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 t="s">
        <v>128</v>
      </c>
      <c r="AZ110" s="135"/>
      <c r="BA110" s="135"/>
      <c r="BB110" s="135"/>
      <c r="BC110" s="135"/>
      <c r="BD110" s="135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83</v>
      </c>
      <c r="BK110" s="135"/>
      <c r="BL110" s="135"/>
      <c r="BM110" s="135"/>
    </row>
    <row r="111" spans="2:65" s="1" customFormat="1" ht="18" customHeight="1">
      <c r="B111" s="129"/>
      <c r="C111" s="130"/>
      <c r="D111" s="220" t="s">
        <v>130</v>
      </c>
      <c r="E111" s="261"/>
      <c r="F111" s="261"/>
      <c r="G111" s="261"/>
      <c r="H111" s="261"/>
      <c r="I111" s="130"/>
      <c r="J111" s="130"/>
      <c r="K111" s="130"/>
      <c r="L111" s="130"/>
      <c r="M111" s="130"/>
      <c r="N111" s="222">
        <f>ROUND(N87*T111,2)</f>
        <v>0</v>
      </c>
      <c r="O111" s="262"/>
      <c r="P111" s="262"/>
      <c r="Q111" s="262"/>
      <c r="R111" s="132"/>
      <c r="S111" s="130"/>
      <c r="T111" s="133"/>
      <c r="U111" s="134" t="s">
        <v>43</v>
      </c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6" t="s">
        <v>128</v>
      </c>
      <c r="AZ111" s="135"/>
      <c r="BA111" s="135"/>
      <c r="BB111" s="135"/>
      <c r="BC111" s="135"/>
      <c r="BD111" s="135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83</v>
      </c>
      <c r="BK111" s="135"/>
      <c r="BL111" s="135"/>
      <c r="BM111" s="135"/>
    </row>
    <row r="112" spans="2:65" s="1" customFormat="1" ht="18" customHeight="1">
      <c r="B112" s="129"/>
      <c r="C112" s="130"/>
      <c r="D112" s="220" t="s">
        <v>131</v>
      </c>
      <c r="E112" s="261"/>
      <c r="F112" s="261"/>
      <c r="G112" s="261"/>
      <c r="H112" s="261"/>
      <c r="I112" s="130"/>
      <c r="J112" s="130"/>
      <c r="K112" s="130"/>
      <c r="L112" s="130"/>
      <c r="M112" s="130"/>
      <c r="N112" s="222">
        <f>ROUND(N87*T112,2)</f>
        <v>0</v>
      </c>
      <c r="O112" s="262"/>
      <c r="P112" s="262"/>
      <c r="Q112" s="262"/>
      <c r="R112" s="132"/>
      <c r="S112" s="130"/>
      <c r="T112" s="133"/>
      <c r="U112" s="134" t="s">
        <v>43</v>
      </c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6" t="s">
        <v>128</v>
      </c>
      <c r="AZ112" s="135"/>
      <c r="BA112" s="135"/>
      <c r="BB112" s="135"/>
      <c r="BC112" s="135"/>
      <c r="BD112" s="135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83</v>
      </c>
      <c r="BK112" s="135"/>
      <c r="BL112" s="135"/>
      <c r="BM112" s="135"/>
    </row>
    <row r="113" spans="2:65" s="1" customFormat="1" ht="18" customHeight="1">
      <c r="B113" s="129"/>
      <c r="C113" s="130"/>
      <c r="D113" s="220" t="s">
        <v>132</v>
      </c>
      <c r="E113" s="261"/>
      <c r="F113" s="261"/>
      <c r="G113" s="261"/>
      <c r="H113" s="261"/>
      <c r="I113" s="130"/>
      <c r="J113" s="130"/>
      <c r="K113" s="130"/>
      <c r="L113" s="130"/>
      <c r="M113" s="130"/>
      <c r="N113" s="222">
        <f>ROUND(N87*T113,2)</f>
        <v>0</v>
      </c>
      <c r="O113" s="262"/>
      <c r="P113" s="262"/>
      <c r="Q113" s="262"/>
      <c r="R113" s="132"/>
      <c r="S113" s="130"/>
      <c r="T113" s="133"/>
      <c r="U113" s="134" t="s">
        <v>43</v>
      </c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6" t="s">
        <v>128</v>
      </c>
      <c r="AZ113" s="135"/>
      <c r="BA113" s="135"/>
      <c r="BB113" s="135"/>
      <c r="BC113" s="135"/>
      <c r="BD113" s="135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83</v>
      </c>
      <c r="BK113" s="135"/>
      <c r="BL113" s="135"/>
      <c r="BM113" s="135"/>
    </row>
    <row r="114" spans="2:65" s="1" customFormat="1" ht="18" customHeight="1">
      <c r="B114" s="129"/>
      <c r="C114" s="130"/>
      <c r="D114" s="131" t="s">
        <v>133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222">
        <f>ROUND(N87*T114,2)</f>
        <v>0</v>
      </c>
      <c r="O114" s="262"/>
      <c r="P114" s="262"/>
      <c r="Q114" s="262"/>
      <c r="R114" s="132"/>
      <c r="S114" s="130"/>
      <c r="T114" s="138"/>
      <c r="U114" s="139" t="s">
        <v>43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6" t="s">
        <v>134</v>
      </c>
      <c r="AZ114" s="135"/>
      <c r="BA114" s="135"/>
      <c r="BB114" s="135"/>
      <c r="BC114" s="135"/>
      <c r="BD114" s="135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83</v>
      </c>
      <c r="BK114" s="135"/>
      <c r="BL114" s="135"/>
      <c r="BM114" s="135"/>
    </row>
    <row r="115" spans="2:65" s="1" customForma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1" customFormat="1" ht="29.25" customHeight="1">
      <c r="B116" s="37"/>
      <c r="C116" s="110" t="s">
        <v>93</v>
      </c>
      <c r="D116" s="111"/>
      <c r="E116" s="111"/>
      <c r="F116" s="111"/>
      <c r="G116" s="111"/>
      <c r="H116" s="111"/>
      <c r="I116" s="111"/>
      <c r="J116" s="111"/>
      <c r="K116" s="111"/>
      <c r="L116" s="233">
        <f>ROUND(SUM(N87+N108),2)</f>
        <v>0</v>
      </c>
      <c r="M116" s="233"/>
      <c r="N116" s="233"/>
      <c r="O116" s="233"/>
      <c r="P116" s="233"/>
      <c r="Q116" s="233"/>
      <c r="R116" s="39"/>
    </row>
    <row r="117" spans="2:65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21" spans="2:65" s="1" customFormat="1" ht="6.95" customHeight="1">
      <c r="B121" s="64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6"/>
    </row>
    <row r="122" spans="2:65" s="1" customFormat="1" ht="36.950000000000003" customHeight="1">
      <c r="B122" s="37"/>
      <c r="C122" s="201" t="s">
        <v>135</v>
      </c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39"/>
    </row>
    <row r="123" spans="2:65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65" s="1" customFormat="1" ht="36.950000000000003" customHeight="1">
      <c r="B124" s="37"/>
      <c r="C124" s="71" t="s">
        <v>19</v>
      </c>
      <c r="D124" s="38"/>
      <c r="E124" s="38"/>
      <c r="F124" s="236" t="str">
        <f>F6</f>
        <v>Víceúčelové sportovní, rehabilitační a relaxační zařízení Lázně Kynžvart</v>
      </c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38"/>
      <c r="R124" s="39"/>
    </row>
    <row r="125" spans="2:65" s="1" customFormat="1" ht="6.9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65" s="1" customFormat="1" ht="18" customHeight="1">
      <c r="B126" s="37"/>
      <c r="C126" s="32" t="s">
        <v>23</v>
      </c>
      <c r="D126" s="38"/>
      <c r="E126" s="38"/>
      <c r="F126" s="30" t="str">
        <f>F8</f>
        <v>Lázně Kynžvert</v>
      </c>
      <c r="G126" s="38"/>
      <c r="H126" s="38"/>
      <c r="I126" s="38"/>
      <c r="J126" s="38"/>
      <c r="K126" s="32" t="s">
        <v>25</v>
      </c>
      <c r="L126" s="38"/>
      <c r="M126" s="246" t="str">
        <f>IF(O8="","",O8)</f>
        <v>13.3.2017</v>
      </c>
      <c r="N126" s="246"/>
      <c r="O126" s="246"/>
      <c r="P126" s="246"/>
      <c r="Q126" s="38"/>
      <c r="R126" s="39"/>
    </row>
    <row r="127" spans="2:65" s="1" customFormat="1" ht="6.9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65" s="1" customFormat="1" ht="15">
      <c r="B128" s="37"/>
      <c r="C128" s="32" t="s">
        <v>27</v>
      </c>
      <c r="D128" s="38"/>
      <c r="E128" s="38"/>
      <c r="F128" s="30" t="str">
        <f>E11</f>
        <v>Léčebné lázně Lázně Kynžvart</v>
      </c>
      <c r="G128" s="38"/>
      <c r="H128" s="38"/>
      <c r="I128" s="38"/>
      <c r="J128" s="38"/>
      <c r="K128" s="32" t="s">
        <v>33</v>
      </c>
      <c r="L128" s="38"/>
      <c r="M128" s="205" t="str">
        <f>E17</f>
        <v xml:space="preserve"> PITTER DESIGN, s.r.o.Pardubice</v>
      </c>
      <c r="N128" s="205"/>
      <c r="O128" s="205"/>
      <c r="P128" s="205"/>
      <c r="Q128" s="205"/>
      <c r="R128" s="39"/>
    </row>
    <row r="129" spans="2:65" s="1" customFormat="1" ht="14.45" customHeight="1">
      <c r="B129" s="37"/>
      <c r="C129" s="32" t="s">
        <v>31</v>
      </c>
      <c r="D129" s="38"/>
      <c r="E129" s="38"/>
      <c r="F129" s="30" t="str">
        <f>IF(E14="","",E14)</f>
        <v>Vyplň údaj</v>
      </c>
      <c r="G129" s="38"/>
      <c r="H129" s="38"/>
      <c r="I129" s="38"/>
      <c r="J129" s="38"/>
      <c r="K129" s="32" t="s">
        <v>36</v>
      </c>
      <c r="L129" s="38"/>
      <c r="M129" s="205" t="str">
        <f>E20</f>
        <v xml:space="preserve"> </v>
      </c>
      <c r="N129" s="205"/>
      <c r="O129" s="205"/>
      <c r="P129" s="205"/>
      <c r="Q129" s="205"/>
      <c r="R129" s="39"/>
    </row>
    <row r="130" spans="2:65" s="1" customFormat="1" ht="10.3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65" s="8" customFormat="1" ht="29.25" customHeight="1">
      <c r="B131" s="140"/>
      <c r="C131" s="141" t="s">
        <v>136</v>
      </c>
      <c r="D131" s="142" t="s">
        <v>137</v>
      </c>
      <c r="E131" s="142" t="s">
        <v>60</v>
      </c>
      <c r="F131" s="263" t="s">
        <v>138</v>
      </c>
      <c r="G131" s="263"/>
      <c r="H131" s="263"/>
      <c r="I131" s="263"/>
      <c r="J131" s="142" t="s">
        <v>139</v>
      </c>
      <c r="K131" s="142" t="s">
        <v>140</v>
      </c>
      <c r="L131" s="264" t="s">
        <v>141</v>
      </c>
      <c r="M131" s="264"/>
      <c r="N131" s="263" t="s">
        <v>104</v>
      </c>
      <c r="O131" s="263"/>
      <c r="P131" s="263"/>
      <c r="Q131" s="265"/>
      <c r="R131" s="143"/>
      <c r="T131" s="78" t="s">
        <v>142</v>
      </c>
      <c r="U131" s="79" t="s">
        <v>42</v>
      </c>
      <c r="V131" s="79" t="s">
        <v>143</v>
      </c>
      <c r="W131" s="79" t="s">
        <v>144</v>
      </c>
      <c r="X131" s="79" t="s">
        <v>145</v>
      </c>
      <c r="Y131" s="79" t="s">
        <v>146</v>
      </c>
      <c r="Z131" s="79" t="s">
        <v>147</v>
      </c>
      <c r="AA131" s="80" t="s">
        <v>148</v>
      </c>
    </row>
    <row r="132" spans="2:65" s="1" customFormat="1" ht="29.25" customHeight="1">
      <c r="B132" s="37"/>
      <c r="C132" s="82" t="s">
        <v>101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287">
        <f>BK132</f>
        <v>0</v>
      </c>
      <c r="O132" s="288"/>
      <c r="P132" s="288"/>
      <c r="Q132" s="288"/>
      <c r="R132" s="39"/>
      <c r="T132" s="81"/>
      <c r="U132" s="53"/>
      <c r="V132" s="53"/>
      <c r="W132" s="144">
        <f>W133+W266+W271+W284</f>
        <v>0</v>
      </c>
      <c r="X132" s="53"/>
      <c r="Y132" s="144">
        <f>Y133+Y266+Y271+Y284</f>
        <v>156.89580441999999</v>
      </c>
      <c r="Z132" s="53"/>
      <c r="AA132" s="145">
        <f>AA133+AA266+AA271+AA284</f>
        <v>0</v>
      </c>
      <c r="AT132" s="20" t="s">
        <v>77</v>
      </c>
      <c r="AU132" s="20" t="s">
        <v>106</v>
      </c>
      <c r="BK132" s="146">
        <f>BK133+BK266+BK271+BK284</f>
        <v>0</v>
      </c>
    </row>
    <row r="133" spans="2:65" s="9" customFormat="1" ht="37.35" customHeight="1">
      <c r="B133" s="147"/>
      <c r="C133" s="148"/>
      <c r="D133" s="149" t="s">
        <v>107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259">
        <f>BK133</f>
        <v>0</v>
      </c>
      <c r="O133" s="256"/>
      <c r="P133" s="256"/>
      <c r="Q133" s="256"/>
      <c r="R133" s="150"/>
      <c r="T133" s="151"/>
      <c r="U133" s="148"/>
      <c r="V133" s="148"/>
      <c r="W133" s="152">
        <f>W134+W165+W172+W175+W199+W202+W220+W222+W252+W260</f>
        <v>0</v>
      </c>
      <c r="X133" s="148"/>
      <c r="Y133" s="152">
        <f>Y134+Y165+Y172+Y175+Y199+Y202+Y220+Y222+Y252+Y260</f>
        <v>156.89580441999999</v>
      </c>
      <c r="Z133" s="148"/>
      <c r="AA133" s="153">
        <f>AA134+AA165+AA172+AA175+AA199+AA202+AA220+AA222+AA252+AA260</f>
        <v>0</v>
      </c>
      <c r="AR133" s="154" t="s">
        <v>83</v>
      </c>
      <c r="AT133" s="155" t="s">
        <v>77</v>
      </c>
      <c r="AU133" s="155" t="s">
        <v>78</v>
      </c>
      <c r="AY133" s="154" t="s">
        <v>149</v>
      </c>
      <c r="BK133" s="156">
        <f>BK134+BK165+BK172+BK175+BK199+BK202+BK220+BK222+BK252+BK260</f>
        <v>0</v>
      </c>
    </row>
    <row r="134" spans="2:65" s="9" customFormat="1" ht="19.899999999999999" customHeight="1">
      <c r="B134" s="147"/>
      <c r="C134" s="148"/>
      <c r="D134" s="157" t="s">
        <v>108</v>
      </c>
      <c r="E134" s="157"/>
      <c r="F134" s="157"/>
      <c r="G134" s="157"/>
      <c r="H134" s="157"/>
      <c r="I134" s="157"/>
      <c r="J134" s="157"/>
      <c r="K134" s="157"/>
      <c r="L134" s="157"/>
      <c r="M134" s="157"/>
      <c r="N134" s="289">
        <f>BK134</f>
        <v>0</v>
      </c>
      <c r="O134" s="290"/>
      <c r="P134" s="290"/>
      <c r="Q134" s="290"/>
      <c r="R134" s="150"/>
      <c r="T134" s="151"/>
      <c r="U134" s="148"/>
      <c r="V134" s="148"/>
      <c r="W134" s="152">
        <f>SUM(W135:W164)</f>
        <v>0</v>
      </c>
      <c r="X134" s="148"/>
      <c r="Y134" s="152">
        <f>SUM(Y135:Y164)</f>
        <v>0</v>
      </c>
      <c r="Z134" s="148"/>
      <c r="AA134" s="153">
        <f>SUM(AA135:AA164)</f>
        <v>0</v>
      </c>
      <c r="AR134" s="154" t="s">
        <v>83</v>
      </c>
      <c r="AT134" s="155" t="s">
        <v>77</v>
      </c>
      <c r="AU134" s="155" t="s">
        <v>83</v>
      </c>
      <c r="AY134" s="154" t="s">
        <v>149</v>
      </c>
      <c r="BK134" s="156">
        <f>SUM(BK135:BK164)</f>
        <v>0</v>
      </c>
    </row>
    <row r="135" spans="2:65" s="1" customFormat="1" ht="31.5" customHeight="1">
      <c r="B135" s="129"/>
      <c r="C135" s="158" t="s">
        <v>83</v>
      </c>
      <c r="D135" s="158" t="s">
        <v>150</v>
      </c>
      <c r="E135" s="159" t="s">
        <v>151</v>
      </c>
      <c r="F135" s="266" t="s">
        <v>152</v>
      </c>
      <c r="G135" s="266"/>
      <c r="H135" s="266"/>
      <c r="I135" s="266"/>
      <c r="J135" s="160" t="s">
        <v>153</v>
      </c>
      <c r="K135" s="161">
        <v>283.14</v>
      </c>
      <c r="L135" s="267">
        <v>0</v>
      </c>
      <c r="M135" s="267"/>
      <c r="N135" s="268">
        <f>ROUND(L135*K135,2)</f>
        <v>0</v>
      </c>
      <c r="O135" s="268"/>
      <c r="P135" s="268"/>
      <c r="Q135" s="268"/>
      <c r="R135" s="132"/>
      <c r="T135" s="162" t="s">
        <v>5</v>
      </c>
      <c r="U135" s="46" t="s">
        <v>43</v>
      </c>
      <c r="V135" s="38"/>
      <c r="W135" s="163">
        <f>V135*K135</f>
        <v>0</v>
      </c>
      <c r="X135" s="163">
        <v>0</v>
      </c>
      <c r="Y135" s="163">
        <f>X135*K135</f>
        <v>0</v>
      </c>
      <c r="Z135" s="163">
        <v>0</v>
      </c>
      <c r="AA135" s="164">
        <f>Z135*K135</f>
        <v>0</v>
      </c>
      <c r="AR135" s="20" t="s">
        <v>154</v>
      </c>
      <c r="AT135" s="20" t="s">
        <v>150</v>
      </c>
      <c r="AU135" s="20" t="s">
        <v>99</v>
      </c>
      <c r="AY135" s="20" t="s">
        <v>149</v>
      </c>
      <c r="BE135" s="103">
        <f>IF(U135="základní",N135,0)</f>
        <v>0</v>
      </c>
      <c r="BF135" s="103">
        <f>IF(U135="snížená",N135,0)</f>
        <v>0</v>
      </c>
      <c r="BG135" s="103">
        <f>IF(U135="zákl. přenesená",N135,0)</f>
        <v>0</v>
      </c>
      <c r="BH135" s="103">
        <f>IF(U135="sníž. přenesená",N135,0)</f>
        <v>0</v>
      </c>
      <c r="BI135" s="103">
        <f>IF(U135="nulová",N135,0)</f>
        <v>0</v>
      </c>
      <c r="BJ135" s="20" t="s">
        <v>83</v>
      </c>
      <c r="BK135" s="103">
        <f>ROUND(L135*K135,2)</f>
        <v>0</v>
      </c>
      <c r="BL135" s="20" t="s">
        <v>154</v>
      </c>
      <c r="BM135" s="20" t="s">
        <v>155</v>
      </c>
    </row>
    <row r="136" spans="2:65" s="10" customFormat="1" ht="22.5" customHeight="1">
      <c r="B136" s="165"/>
      <c r="C136" s="166"/>
      <c r="D136" s="166"/>
      <c r="E136" s="167" t="s">
        <v>5</v>
      </c>
      <c r="F136" s="269" t="s">
        <v>156</v>
      </c>
      <c r="G136" s="270"/>
      <c r="H136" s="270"/>
      <c r="I136" s="270"/>
      <c r="J136" s="166"/>
      <c r="K136" s="168">
        <v>273.60000000000002</v>
      </c>
      <c r="L136" s="166"/>
      <c r="M136" s="166"/>
      <c r="N136" s="166"/>
      <c r="O136" s="166"/>
      <c r="P136" s="166"/>
      <c r="Q136" s="166"/>
      <c r="R136" s="169"/>
      <c r="T136" s="170"/>
      <c r="U136" s="166"/>
      <c r="V136" s="166"/>
      <c r="W136" s="166"/>
      <c r="X136" s="166"/>
      <c r="Y136" s="166"/>
      <c r="Z136" s="166"/>
      <c r="AA136" s="171"/>
      <c r="AT136" s="172" t="s">
        <v>157</v>
      </c>
      <c r="AU136" s="172" t="s">
        <v>99</v>
      </c>
      <c r="AV136" s="10" t="s">
        <v>99</v>
      </c>
      <c r="AW136" s="10" t="s">
        <v>35</v>
      </c>
      <c r="AX136" s="10" t="s">
        <v>78</v>
      </c>
      <c r="AY136" s="172" t="s">
        <v>149</v>
      </c>
    </row>
    <row r="137" spans="2:65" s="11" customFormat="1" ht="22.5" customHeight="1">
      <c r="B137" s="173"/>
      <c r="C137" s="174"/>
      <c r="D137" s="174"/>
      <c r="E137" s="175" t="s">
        <v>5</v>
      </c>
      <c r="F137" s="271" t="s">
        <v>158</v>
      </c>
      <c r="G137" s="272"/>
      <c r="H137" s="272"/>
      <c r="I137" s="272"/>
      <c r="J137" s="174"/>
      <c r="K137" s="176" t="s">
        <v>5</v>
      </c>
      <c r="L137" s="174"/>
      <c r="M137" s="174"/>
      <c r="N137" s="174"/>
      <c r="O137" s="174"/>
      <c r="P137" s="174"/>
      <c r="Q137" s="174"/>
      <c r="R137" s="177"/>
      <c r="T137" s="178"/>
      <c r="U137" s="174"/>
      <c r="V137" s="174"/>
      <c r="W137" s="174"/>
      <c r="X137" s="174"/>
      <c r="Y137" s="174"/>
      <c r="Z137" s="174"/>
      <c r="AA137" s="179"/>
      <c r="AT137" s="180" t="s">
        <v>157</v>
      </c>
      <c r="AU137" s="180" t="s">
        <v>99</v>
      </c>
      <c r="AV137" s="11" t="s">
        <v>83</v>
      </c>
      <c r="AW137" s="11" t="s">
        <v>35</v>
      </c>
      <c r="AX137" s="11" t="s">
        <v>78</v>
      </c>
      <c r="AY137" s="180" t="s">
        <v>149</v>
      </c>
    </row>
    <row r="138" spans="2:65" s="10" customFormat="1" ht="22.5" customHeight="1">
      <c r="B138" s="165"/>
      <c r="C138" s="166"/>
      <c r="D138" s="166"/>
      <c r="E138" s="167" t="s">
        <v>5</v>
      </c>
      <c r="F138" s="273" t="s">
        <v>159</v>
      </c>
      <c r="G138" s="274"/>
      <c r="H138" s="274"/>
      <c r="I138" s="274"/>
      <c r="J138" s="166"/>
      <c r="K138" s="168">
        <v>2.64</v>
      </c>
      <c r="L138" s="166"/>
      <c r="M138" s="166"/>
      <c r="N138" s="166"/>
      <c r="O138" s="166"/>
      <c r="P138" s="166"/>
      <c r="Q138" s="166"/>
      <c r="R138" s="169"/>
      <c r="T138" s="170"/>
      <c r="U138" s="166"/>
      <c r="V138" s="166"/>
      <c r="W138" s="166"/>
      <c r="X138" s="166"/>
      <c r="Y138" s="166"/>
      <c r="Z138" s="166"/>
      <c r="AA138" s="171"/>
      <c r="AT138" s="172" t="s">
        <v>157</v>
      </c>
      <c r="AU138" s="172" t="s">
        <v>99</v>
      </c>
      <c r="AV138" s="10" t="s">
        <v>99</v>
      </c>
      <c r="AW138" s="10" t="s">
        <v>35</v>
      </c>
      <c r="AX138" s="10" t="s">
        <v>78</v>
      </c>
      <c r="AY138" s="172" t="s">
        <v>149</v>
      </c>
    </row>
    <row r="139" spans="2:65" s="10" customFormat="1" ht="22.5" customHeight="1">
      <c r="B139" s="165"/>
      <c r="C139" s="166"/>
      <c r="D139" s="166"/>
      <c r="E139" s="167" t="s">
        <v>5</v>
      </c>
      <c r="F139" s="273" t="s">
        <v>160</v>
      </c>
      <c r="G139" s="274"/>
      <c r="H139" s="274"/>
      <c r="I139" s="274"/>
      <c r="J139" s="166"/>
      <c r="K139" s="168">
        <v>6.9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157</v>
      </c>
      <c r="AU139" s="172" t="s">
        <v>99</v>
      </c>
      <c r="AV139" s="10" t="s">
        <v>99</v>
      </c>
      <c r="AW139" s="10" t="s">
        <v>35</v>
      </c>
      <c r="AX139" s="10" t="s">
        <v>78</v>
      </c>
      <c r="AY139" s="172" t="s">
        <v>149</v>
      </c>
    </row>
    <row r="140" spans="2:65" s="12" customFormat="1" ht="22.5" customHeight="1">
      <c r="B140" s="181"/>
      <c r="C140" s="182"/>
      <c r="D140" s="182"/>
      <c r="E140" s="183" t="s">
        <v>5</v>
      </c>
      <c r="F140" s="275" t="s">
        <v>161</v>
      </c>
      <c r="G140" s="276"/>
      <c r="H140" s="276"/>
      <c r="I140" s="276"/>
      <c r="J140" s="182"/>
      <c r="K140" s="184">
        <v>283.14</v>
      </c>
      <c r="L140" s="182"/>
      <c r="M140" s="182"/>
      <c r="N140" s="182"/>
      <c r="O140" s="182"/>
      <c r="P140" s="182"/>
      <c r="Q140" s="182"/>
      <c r="R140" s="185"/>
      <c r="T140" s="186"/>
      <c r="U140" s="182"/>
      <c r="V140" s="182"/>
      <c r="W140" s="182"/>
      <c r="X140" s="182"/>
      <c r="Y140" s="182"/>
      <c r="Z140" s="182"/>
      <c r="AA140" s="187"/>
      <c r="AT140" s="188" t="s">
        <v>157</v>
      </c>
      <c r="AU140" s="188" t="s">
        <v>99</v>
      </c>
      <c r="AV140" s="12" t="s">
        <v>154</v>
      </c>
      <c r="AW140" s="12" t="s">
        <v>35</v>
      </c>
      <c r="AX140" s="12" t="s">
        <v>83</v>
      </c>
      <c r="AY140" s="188" t="s">
        <v>149</v>
      </c>
    </row>
    <row r="141" spans="2:65" s="1" customFormat="1" ht="31.5" customHeight="1">
      <c r="B141" s="129"/>
      <c r="C141" s="158" t="s">
        <v>99</v>
      </c>
      <c r="D141" s="158" t="s">
        <v>150</v>
      </c>
      <c r="E141" s="159" t="s">
        <v>162</v>
      </c>
      <c r="F141" s="266" t="s">
        <v>163</v>
      </c>
      <c r="G141" s="266"/>
      <c r="H141" s="266"/>
      <c r="I141" s="266"/>
      <c r="J141" s="160" t="s">
        <v>153</v>
      </c>
      <c r="K141" s="161">
        <v>30.087</v>
      </c>
      <c r="L141" s="267">
        <v>0</v>
      </c>
      <c r="M141" s="267"/>
      <c r="N141" s="268">
        <f>ROUND(L141*K141,2)</f>
        <v>0</v>
      </c>
      <c r="O141" s="268"/>
      <c r="P141" s="268"/>
      <c r="Q141" s="268"/>
      <c r="R141" s="132"/>
      <c r="T141" s="162" t="s">
        <v>5</v>
      </c>
      <c r="U141" s="46" t="s">
        <v>43</v>
      </c>
      <c r="V141" s="38"/>
      <c r="W141" s="163">
        <f>V141*K141</f>
        <v>0</v>
      </c>
      <c r="X141" s="163">
        <v>0</v>
      </c>
      <c r="Y141" s="163">
        <f>X141*K141</f>
        <v>0</v>
      </c>
      <c r="Z141" s="163">
        <v>0</v>
      </c>
      <c r="AA141" s="164">
        <f>Z141*K141</f>
        <v>0</v>
      </c>
      <c r="AR141" s="20" t="s">
        <v>154</v>
      </c>
      <c r="AT141" s="20" t="s">
        <v>150</v>
      </c>
      <c r="AU141" s="20" t="s">
        <v>99</v>
      </c>
      <c r="AY141" s="20" t="s">
        <v>149</v>
      </c>
      <c r="BE141" s="103">
        <f>IF(U141="základní",N141,0)</f>
        <v>0</v>
      </c>
      <c r="BF141" s="103">
        <f>IF(U141="snížená",N141,0)</f>
        <v>0</v>
      </c>
      <c r="BG141" s="103">
        <f>IF(U141="zákl. přenesená",N141,0)</f>
        <v>0</v>
      </c>
      <c r="BH141" s="103">
        <f>IF(U141="sníž. přenesená",N141,0)</f>
        <v>0</v>
      </c>
      <c r="BI141" s="103">
        <f>IF(U141="nulová",N141,0)</f>
        <v>0</v>
      </c>
      <c r="BJ141" s="20" t="s">
        <v>83</v>
      </c>
      <c r="BK141" s="103">
        <f>ROUND(L141*K141,2)</f>
        <v>0</v>
      </c>
      <c r="BL141" s="20" t="s">
        <v>154</v>
      </c>
      <c r="BM141" s="20" t="s">
        <v>164</v>
      </c>
    </row>
    <row r="142" spans="2:65" s="11" customFormat="1" ht="22.5" customHeight="1">
      <c r="B142" s="173"/>
      <c r="C142" s="174"/>
      <c r="D142" s="174"/>
      <c r="E142" s="175" t="s">
        <v>5</v>
      </c>
      <c r="F142" s="277" t="s">
        <v>165</v>
      </c>
      <c r="G142" s="278"/>
      <c r="H142" s="278"/>
      <c r="I142" s="278"/>
      <c r="J142" s="174"/>
      <c r="K142" s="176" t="s">
        <v>5</v>
      </c>
      <c r="L142" s="174"/>
      <c r="M142" s="174"/>
      <c r="N142" s="174"/>
      <c r="O142" s="174"/>
      <c r="P142" s="174"/>
      <c r="Q142" s="174"/>
      <c r="R142" s="177"/>
      <c r="T142" s="178"/>
      <c r="U142" s="174"/>
      <c r="V142" s="174"/>
      <c r="W142" s="174"/>
      <c r="X142" s="174"/>
      <c r="Y142" s="174"/>
      <c r="Z142" s="174"/>
      <c r="AA142" s="179"/>
      <c r="AT142" s="180" t="s">
        <v>157</v>
      </c>
      <c r="AU142" s="180" t="s">
        <v>99</v>
      </c>
      <c r="AV142" s="11" t="s">
        <v>83</v>
      </c>
      <c r="AW142" s="11" t="s">
        <v>35</v>
      </c>
      <c r="AX142" s="11" t="s">
        <v>78</v>
      </c>
      <c r="AY142" s="180" t="s">
        <v>149</v>
      </c>
    </row>
    <row r="143" spans="2:65" s="10" customFormat="1" ht="22.5" customHeight="1">
      <c r="B143" s="165"/>
      <c r="C143" s="166"/>
      <c r="D143" s="166"/>
      <c r="E143" s="167" t="s">
        <v>5</v>
      </c>
      <c r="F143" s="273" t="s">
        <v>166</v>
      </c>
      <c r="G143" s="274"/>
      <c r="H143" s="274"/>
      <c r="I143" s="274"/>
      <c r="J143" s="166"/>
      <c r="K143" s="168">
        <v>26.594999999999999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157</v>
      </c>
      <c r="AU143" s="172" t="s">
        <v>99</v>
      </c>
      <c r="AV143" s="10" t="s">
        <v>99</v>
      </c>
      <c r="AW143" s="10" t="s">
        <v>35</v>
      </c>
      <c r="AX143" s="10" t="s">
        <v>78</v>
      </c>
      <c r="AY143" s="172" t="s">
        <v>149</v>
      </c>
    </row>
    <row r="144" spans="2:65" s="10" customFormat="1" ht="22.5" customHeight="1">
      <c r="B144" s="165"/>
      <c r="C144" s="166"/>
      <c r="D144" s="166"/>
      <c r="E144" s="167" t="s">
        <v>5</v>
      </c>
      <c r="F144" s="273" t="s">
        <v>167</v>
      </c>
      <c r="G144" s="274"/>
      <c r="H144" s="274"/>
      <c r="I144" s="274"/>
      <c r="J144" s="166"/>
      <c r="K144" s="168">
        <v>3.492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157</v>
      </c>
      <c r="AU144" s="172" t="s">
        <v>99</v>
      </c>
      <c r="AV144" s="10" t="s">
        <v>99</v>
      </c>
      <c r="AW144" s="10" t="s">
        <v>35</v>
      </c>
      <c r="AX144" s="10" t="s">
        <v>78</v>
      </c>
      <c r="AY144" s="172" t="s">
        <v>149</v>
      </c>
    </row>
    <row r="145" spans="2:65" s="12" customFormat="1" ht="22.5" customHeight="1">
      <c r="B145" s="181"/>
      <c r="C145" s="182"/>
      <c r="D145" s="182"/>
      <c r="E145" s="183" t="s">
        <v>5</v>
      </c>
      <c r="F145" s="275" t="s">
        <v>161</v>
      </c>
      <c r="G145" s="276"/>
      <c r="H145" s="276"/>
      <c r="I145" s="276"/>
      <c r="J145" s="182"/>
      <c r="K145" s="184">
        <v>30.087</v>
      </c>
      <c r="L145" s="182"/>
      <c r="M145" s="182"/>
      <c r="N145" s="182"/>
      <c r="O145" s="182"/>
      <c r="P145" s="182"/>
      <c r="Q145" s="182"/>
      <c r="R145" s="185"/>
      <c r="T145" s="186"/>
      <c r="U145" s="182"/>
      <c r="V145" s="182"/>
      <c r="W145" s="182"/>
      <c r="X145" s="182"/>
      <c r="Y145" s="182"/>
      <c r="Z145" s="182"/>
      <c r="AA145" s="187"/>
      <c r="AT145" s="188" t="s">
        <v>157</v>
      </c>
      <c r="AU145" s="188" t="s">
        <v>99</v>
      </c>
      <c r="AV145" s="12" t="s">
        <v>154</v>
      </c>
      <c r="AW145" s="12" t="s">
        <v>35</v>
      </c>
      <c r="AX145" s="12" t="s">
        <v>83</v>
      </c>
      <c r="AY145" s="188" t="s">
        <v>149</v>
      </c>
    </row>
    <row r="146" spans="2:65" s="1" customFormat="1" ht="31.5" customHeight="1">
      <c r="B146" s="129"/>
      <c r="C146" s="158" t="s">
        <v>168</v>
      </c>
      <c r="D146" s="158" t="s">
        <v>150</v>
      </c>
      <c r="E146" s="159" t="s">
        <v>169</v>
      </c>
      <c r="F146" s="266" t="s">
        <v>170</v>
      </c>
      <c r="G146" s="266"/>
      <c r="H146" s="266"/>
      <c r="I146" s="266"/>
      <c r="J146" s="160" t="s">
        <v>153</v>
      </c>
      <c r="K146" s="161">
        <v>30.087</v>
      </c>
      <c r="L146" s="267">
        <v>0</v>
      </c>
      <c r="M146" s="267"/>
      <c r="N146" s="268">
        <f>ROUND(L146*K146,2)</f>
        <v>0</v>
      </c>
      <c r="O146" s="268"/>
      <c r="P146" s="268"/>
      <c r="Q146" s="268"/>
      <c r="R146" s="132"/>
      <c r="T146" s="162" t="s">
        <v>5</v>
      </c>
      <c r="U146" s="46" t="s">
        <v>43</v>
      </c>
      <c r="V146" s="38"/>
      <c r="W146" s="163">
        <f>V146*K146</f>
        <v>0</v>
      </c>
      <c r="X146" s="163">
        <v>0</v>
      </c>
      <c r="Y146" s="163">
        <f>X146*K146</f>
        <v>0</v>
      </c>
      <c r="Z146" s="163">
        <v>0</v>
      </c>
      <c r="AA146" s="164">
        <f>Z146*K146</f>
        <v>0</v>
      </c>
      <c r="AR146" s="20" t="s">
        <v>154</v>
      </c>
      <c r="AT146" s="20" t="s">
        <v>150</v>
      </c>
      <c r="AU146" s="20" t="s">
        <v>99</v>
      </c>
      <c r="AY146" s="20" t="s">
        <v>149</v>
      </c>
      <c r="BE146" s="103">
        <f>IF(U146="základní",N146,0)</f>
        <v>0</v>
      </c>
      <c r="BF146" s="103">
        <f>IF(U146="snížená",N146,0)</f>
        <v>0</v>
      </c>
      <c r="BG146" s="103">
        <f>IF(U146="zákl. přenesená",N146,0)</f>
        <v>0</v>
      </c>
      <c r="BH146" s="103">
        <f>IF(U146="sníž. přenesená",N146,0)</f>
        <v>0</v>
      </c>
      <c r="BI146" s="103">
        <f>IF(U146="nulová",N146,0)</f>
        <v>0</v>
      </c>
      <c r="BJ146" s="20" t="s">
        <v>83</v>
      </c>
      <c r="BK146" s="103">
        <f>ROUND(L146*K146,2)</f>
        <v>0</v>
      </c>
      <c r="BL146" s="20" t="s">
        <v>154</v>
      </c>
      <c r="BM146" s="20" t="s">
        <v>171</v>
      </c>
    </row>
    <row r="147" spans="2:65" s="1" customFormat="1" ht="31.5" customHeight="1">
      <c r="B147" s="129"/>
      <c r="C147" s="158" t="s">
        <v>154</v>
      </c>
      <c r="D147" s="158" t="s">
        <v>150</v>
      </c>
      <c r="E147" s="159" t="s">
        <v>172</v>
      </c>
      <c r="F147" s="266" t="s">
        <v>173</v>
      </c>
      <c r="G147" s="266"/>
      <c r="H147" s="266"/>
      <c r="I147" s="266"/>
      <c r="J147" s="160" t="s">
        <v>153</v>
      </c>
      <c r="K147" s="161">
        <v>2</v>
      </c>
      <c r="L147" s="267">
        <v>0</v>
      </c>
      <c r="M147" s="267"/>
      <c r="N147" s="268">
        <f>ROUND(L147*K147,2)</f>
        <v>0</v>
      </c>
      <c r="O147" s="268"/>
      <c r="P147" s="268"/>
      <c r="Q147" s="268"/>
      <c r="R147" s="132"/>
      <c r="T147" s="162" t="s">
        <v>5</v>
      </c>
      <c r="U147" s="46" t="s">
        <v>43</v>
      </c>
      <c r="V147" s="38"/>
      <c r="W147" s="163">
        <f>V147*K147</f>
        <v>0</v>
      </c>
      <c r="X147" s="163">
        <v>0</v>
      </c>
      <c r="Y147" s="163">
        <f>X147*K147</f>
        <v>0</v>
      </c>
      <c r="Z147" s="163">
        <v>0</v>
      </c>
      <c r="AA147" s="164">
        <f>Z147*K147</f>
        <v>0</v>
      </c>
      <c r="AR147" s="20" t="s">
        <v>154</v>
      </c>
      <c r="AT147" s="20" t="s">
        <v>150</v>
      </c>
      <c r="AU147" s="20" t="s">
        <v>99</v>
      </c>
      <c r="AY147" s="20" t="s">
        <v>149</v>
      </c>
      <c r="BE147" s="103">
        <f>IF(U147="základní",N147,0)</f>
        <v>0</v>
      </c>
      <c r="BF147" s="103">
        <f>IF(U147="snížená",N147,0)</f>
        <v>0</v>
      </c>
      <c r="BG147" s="103">
        <f>IF(U147="zákl. přenesená",N147,0)</f>
        <v>0</v>
      </c>
      <c r="BH147" s="103">
        <f>IF(U147="sníž. přenesená",N147,0)</f>
        <v>0</v>
      </c>
      <c r="BI147" s="103">
        <f>IF(U147="nulová",N147,0)</f>
        <v>0</v>
      </c>
      <c r="BJ147" s="20" t="s">
        <v>83</v>
      </c>
      <c r="BK147" s="103">
        <f>ROUND(L147*K147,2)</f>
        <v>0</v>
      </c>
      <c r="BL147" s="20" t="s">
        <v>154</v>
      </c>
      <c r="BM147" s="20" t="s">
        <v>174</v>
      </c>
    </row>
    <row r="148" spans="2:65" s="11" customFormat="1" ht="22.5" customHeight="1">
      <c r="B148" s="173"/>
      <c r="C148" s="174"/>
      <c r="D148" s="174"/>
      <c r="E148" s="175" t="s">
        <v>5</v>
      </c>
      <c r="F148" s="277" t="s">
        <v>175</v>
      </c>
      <c r="G148" s="278"/>
      <c r="H148" s="278"/>
      <c r="I148" s="278"/>
      <c r="J148" s="174"/>
      <c r="K148" s="176" t="s">
        <v>5</v>
      </c>
      <c r="L148" s="174"/>
      <c r="M148" s="174"/>
      <c r="N148" s="174"/>
      <c r="O148" s="174"/>
      <c r="P148" s="174"/>
      <c r="Q148" s="174"/>
      <c r="R148" s="177"/>
      <c r="T148" s="178"/>
      <c r="U148" s="174"/>
      <c r="V148" s="174"/>
      <c r="W148" s="174"/>
      <c r="X148" s="174"/>
      <c r="Y148" s="174"/>
      <c r="Z148" s="174"/>
      <c r="AA148" s="179"/>
      <c r="AT148" s="180" t="s">
        <v>157</v>
      </c>
      <c r="AU148" s="180" t="s">
        <v>99</v>
      </c>
      <c r="AV148" s="11" t="s">
        <v>83</v>
      </c>
      <c r="AW148" s="11" t="s">
        <v>35</v>
      </c>
      <c r="AX148" s="11" t="s">
        <v>78</v>
      </c>
      <c r="AY148" s="180" t="s">
        <v>149</v>
      </c>
    </row>
    <row r="149" spans="2:65" s="10" customFormat="1" ht="22.5" customHeight="1">
      <c r="B149" s="165"/>
      <c r="C149" s="166"/>
      <c r="D149" s="166"/>
      <c r="E149" s="167" t="s">
        <v>5</v>
      </c>
      <c r="F149" s="273" t="s">
        <v>176</v>
      </c>
      <c r="G149" s="274"/>
      <c r="H149" s="274"/>
      <c r="I149" s="274"/>
      <c r="J149" s="166"/>
      <c r="K149" s="168">
        <v>2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157</v>
      </c>
      <c r="AU149" s="172" t="s">
        <v>99</v>
      </c>
      <c r="AV149" s="10" t="s">
        <v>99</v>
      </c>
      <c r="AW149" s="10" t="s">
        <v>35</v>
      </c>
      <c r="AX149" s="10" t="s">
        <v>78</v>
      </c>
      <c r="AY149" s="172" t="s">
        <v>149</v>
      </c>
    </row>
    <row r="150" spans="2:65" s="12" customFormat="1" ht="22.5" customHeight="1">
      <c r="B150" s="181"/>
      <c r="C150" s="182"/>
      <c r="D150" s="182"/>
      <c r="E150" s="183" t="s">
        <v>5</v>
      </c>
      <c r="F150" s="275" t="s">
        <v>161</v>
      </c>
      <c r="G150" s="276"/>
      <c r="H150" s="276"/>
      <c r="I150" s="276"/>
      <c r="J150" s="182"/>
      <c r="K150" s="184">
        <v>2</v>
      </c>
      <c r="L150" s="182"/>
      <c r="M150" s="182"/>
      <c r="N150" s="182"/>
      <c r="O150" s="182"/>
      <c r="P150" s="182"/>
      <c r="Q150" s="182"/>
      <c r="R150" s="185"/>
      <c r="T150" s="186"/>
      <c r="U150" s="182"/>
      <c r="V150" s="182"/>
      <c r="W150" s="182"/>
      <c r="X150" s="182"/>
      <c r="Y150" s="182"/>
      <c r="Z150" s="182"/>
      <c r="AA150" s="187"/>
      <c r="AT150" s="188" t="s">
        <v>157</v>
      </c>
      <c r="AU150" s="188" t="s">
        <v>99</v>
      </c>
      <c r="AV150" s="12" t="s">
        <v>154</v>
      </c>
      <c r="AW150" s="12" t="s">
        <v>35</v>
      </c>
      <c r="AX150" s="12" t="s">
        <v>83</v>
      </c>
      <c r="AY150" s="188" t="s">
        <v>149</v>
      </c>
    </row>
    <row r="151" spans="2:65" s="1" customFormat="1" ht="31.5" customHeight="1">
      <c r="B151" s="129"/>
      <c r="C151" s="158" t="s">
        <v>177</v>
      </c>
      <c r="D151" s="158" t="s">
        <v>150</v>
      </c>
      <c r="E151" s="159" t="s">
        <v>178</v>
      </c>
      <c r="F151" s="266" t="s">
        <v>179</v>
      </c>
      <c r="G151" s="266"/>
      <c r="H151" s="266"/>
      <c r="I151" s="266"/>
      <c r="J151" s="160" t="s">
        <v>153</v>
      </c>
      <c r="K151" s="161">
        <v>2</v>
      </c>
      <c r="L151" s="267">
        <v>0</v>
      </c>
      <c r="M151" s="267"/>
      <c r="N151" s="268">
        <f>ROUND(L151*K151,2)</f>
        <v>0</v>
      </c>
      <c r="O151" s="268"/>
      <c r="P151" s="268"/>
      <c r="Q151" s="268"/>
      <c r="R151" s="132"/>
      <c r="T151" s="162" t="s">
        <v>5</v>
      </c>
      <c r="U151" s="46" t="s">
        <v>43</v>
      </c>
      <c r="V151" s="38"/>
      <c r="W151" s="163">
        <f>V151*K151</f>
        <v>0</v>
      </c>
      <c r="X151" s="163">
        <v>0</v>
      </c>
      <c r="Y151" s="163">
        <f>X151*K151</f>
        <v>0</v>
      </c>
      <c r="Z151" s="163">
        <v>0</v>
      </c>
      <c r="AA151" s="164">
        <f>Z151*K151</f>
        <v>0</v>
      </c>
      <c r="AR151" s="20" t="s">
        <v>154</v>
      </c>
      <c r="AT151" s="20" t="s">
        <v>150</v>
      </c>
      <c r="AU151" s="20" t="s">
        <v>99</v>
      </c>
      <c r="AY151" s="20" t="s">
        <v>149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20" t="s">
        <v>83</v>
      </c>
      <c r="BK151" s="103">
        <f>ROUND(L151*K151,2)</f>
        <v>0</v>
      </c>
      <c r="BL151" s="20" t="s">
        <v>154</v>
      </c>
      <c r="BM151" s="20" t="s">
        <v>180</v>
      </c>
    </row>
    <row r="152" spans="2:65" s="1" customFormat="1" ht="31.5" customHeight="1">
      <c r="B152" s="129"/>
      <c r="C152" s="158" t="s">
        <v>181</v>
      </c>
      <c r="D152" s="158" t="s">
        <v>150</v>
      </c>
      <c r="E152" s="159" t="s">
        <v>182</v>
      </c>
      <c r="F152" s="266" t="s">
        <v>183</v>
      </c>
      <c r="G152" s="266"/>
      <c r="H152" s="266"/>
      <c r="I152" s="266"/>
      <c r="J152" s="160" t="s">
        <v>153</v>
      </c>
      <c r="K152" s="161">
        <v>315.22699999999998</v>
      </c>
      <c r="L152" s="267">
        <v>0</v>
      </c>
      <c r="M152" s="267"/>
      <c r="N152" s="268">
        <f>ROUND(L152*K152,2)</f>
        <v>0</v>
      </c>
      <c r="O152" s="268"/>
      <c r="P152" s="268"/>
      <c r="Q152" s="268"/>
      <c r="R152" s="132"/>
      <c r="T152" s="162" t="s">
        <v>5</v>
      </c>
      <c r="U152" s="46" t="s">
        <v>43</v>
      </c>
      <c r="V152" s="38"/>
      <c r="W152" s="163">
        <f>V152*K152</f>
        <v>0</v>
      </c>
      <c r="X152" s="163">
        <v>0</v>
      </c>
      <c r="Y152" s="163">
        <f>X152*K152</f>
        <v>0</v>
      </c>
      <c r="Z152" s="163">
        <v>0</v>
      </c>
      <c r="AA152" s="164">
        <f>Z152*K152</f>
        <v>0</v>
      </c>
      <c r="AR152" s="20" t="s">
        <v>154</v>
      </c>
      <c r="AT152" s="20" t="s">
        <v>150</v>
      </c>
      <c r="AU152" s="20" t="s">
        <v>99</v>
      </c>
      <c r="AY152" s="20" t="s">
        <v>149</v>
      </c>
      <c r="BE152" s="103">
        <f>IF(U152="základní",N152,0)</f>
        <v>0</v>
      </c>
      <c r="BF152" s="103">
        <f>IF(U152="snížená",N152,0)</f>
        <v>0</v>
      </c>
      <c r="BG152" s="103">
        <f>IF(U152="zákl. přenesená",N152,0)</f>
        <v>0</v>
      </c>
      <c r="BH152" s="103">
        <f>IF(U152="sníž. přenesená",N152,0)</f>
        <v>0</v>
      </c>
      <c r="BI152" s="103">
        <f>IF(U152="nulová",N152,0)</f>
        <v>0</v>
      </c>
      <c r="BJ152" s="20" t="s">
        <v>83</v>
      </c>
      <c r="BK152" s="103">
        <f>ROUND(L152*K152,2)</f>
        <v>0</v>
      </c>
      <c r="BL152" s="20" t="s">
        <v>154</v>
      </c>
      <c r="BM152" s="20" t="s">
        <v>184</v>
      </c>
    </row>
    <row r="153" spans="2:65" s="10" customFormat="1" ht="22.5" customHeight="1">
      <c r="B153" s="165"/>
      <c r="C153" s="166"/>
      <c r="D153" s="166"/>
      <c r="E153" s="167" t="s">
        <v>5</v>
      </c>
      <c r="F153" s="269" t="s">
        <v>185</v>
      </c>
      <c r="G153" s="270"/>
      <c r="H153" s="270"/>
      <c r="I153" s="270"/>
      <c r="J153" s="166"/>
      <c r="K153" s="168">
        <v>315.22699999999998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157</v>
      </c>
      <c r="AU153" s="172" t="s">
        <v>99</v>
      </c>
      <c r="AV153" s="10" t="s">
        <v>99</v>
      </c>
      <c r="AW153" s="10" t="s">
        <v>35</v>
      </c>
      <c r="AX153" s="10" t="s">
        <v>83</v>
      </c>
      <c r="AY153" s="172" t="s">
        <v>149</v>
      </c>
    </row>
    <row r="154" spans="2:65" s="1" customFormat="1" ht="22.5" customHeight="1">
      <c r="B154" s="129"/>
      <c r="C154" s="158" t="s">
        <v>186</v>
      </c>
      <c r="D154" s="158" t="s">
        <v>150</v>
      </c>
      <c r="E154" s="159" t="s">
        <v>187</v>
      </c>
      <c r="F154" s="266" t="s">
        <v>188</v>
      </c>
      <c r="G154" s="266"/>
      <c r="H154" s="266"/>
      <c r="I154" s="266"/>
      <c r="J154" s="160" t="s">
        <v>153</v>
      </c>
      <c r="K154" s="161">
        <v>315.22699999999998</v>
      </c>
      <c r="L154" s="267">
        <v>0</v>
      </c>
      <c r="M154" s="267"/>
      <c r="N154" s="268">
        <f>ROUND(L154*K154,2)</f>
        <v>0</v>
      </c>
      <c r="O154" s="268"/>
      <c r="P154" s="268"/>
      <c r="Q154" s="268"/>
      <c r="R154" s="132"/>
      <c r="T154" s="162" t="s">
        <v>5</v>
      </c>
      <c r="U154" s="46" t="s">
        <v>43</v>
      </c>
      <c r="V154" s="38"/>
      <c r="W154" s="163">
        <f>V154*K154</f>
        <v>0</v>
      </c>
      <c r="X154" s="163">
        <v>0</v>
      </c>
      <c r="Y154" s="163">
        <f>X154*K154</f>
        <v>0</v>
      </c>
      <c r="Z154" s="163">
        <v>0</v>
      </c>
      <c r="AA154" s="164">
        <f>Z154*K154</f>
        <v>0</v>
      </c>
      <c r="AR154" s="20" t="s">
        <v>154</v>
      </c>
      <c r="AT154" s="20" t="s">
        <v>150</v>
      </c>
      <c r="AU154" s="20" t="s">
        <v>99</v>
      </c>
      <c r="AY154" s="20" t="s">
        <v>149</v>
      </c>
      <c r="BE154" s="103">
        <f>IF(U154="základní",N154,0)</f>
        <v>0</v>
      </c>
      <c r="BF154" s="103">
        <f>IF(U154="snížená",N154,0)</f>
        <v>0</v>
      </c>
      <c r="BG154" s="103">
        <f>IF(U154="zákl. přenesená",N154,0)</f>
        <v>0</v>
      </c>
      <c r="BH154" s="103">
        <f>IF(U154="sníž. přenesená",N154,0)</f>
        <v>0</v>
      </c>
      <c r="BI154" s="103">
        <f>IF(U154="nulová",N154,0)</f>
        <v>0</v>
      </c>
      <c r="BJ154" s="20" t="s">
        <v>83</v>
      </c>
      <c r="BK154" s="103">
        <f>ROUND(L154*K154,2)</f>
        <v>0</v>
      </c>
      <c r="BL154" s="20" t="s">
        <v>154</v>
      </c>
      <c r="BM154" s="20" t="s">
        <v>189</v>
      </c>
    </row>
    <row r="155" spans="2:65" s="1" customFormat="1" ht="31.5" customHeight="1">
      <c r="B155" s="129"/>
      <c r="C155" s="158" t="s">
        <v>190</v>
      </c>
      <c r="D155" s="158" t="s">
        <v>150</v>
      </c>
      <c r="E155" s="159" t="s">
        <v>191</v>
      </c>
      <c r="F155" s="266" t="s">
        <v>192</v>
      </c>
      <c r="G155" s="266"/>
      <c r="H155" s="266"/>
      <c r="I155" s="266"/>
      <c r="J155" s="160" t="s">
        <v>193</v>
      </c>
      <c r="K155" s="161">
        <v>504.363</v>
      </c>
      <c r="L155" s="267">
        <v>0</v>
      </c>
      <c r="M155" s="267"/>
      <c r="N155" s="268">
        <f>ROUND(L155*K155,2)</f>
        <v>0</v>
      </c>
      <c r="O155" s="268"/>
      <c r="P155" s="268"/>
      <c r="Q155" s="268"/>
      <c r="R155" s="132"/>
      <c r="T155" s="162" t="s">
        <v>5</v>
      </c>
      <c r="U155" s="46" t="s">
        <v>43</v>
      </c>
      <c r="V155" s="38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20" t="s">
        <v>154</v>
      </c>
      <c r="AT155" s="20" t="s">
        <v>150</v>
      </c>
      <c r="AU155" s="20" t="s">
        <v>99</v>
      </c>
      <c r="AY155" s="20" t="s">
        <v>149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20" t="s">
        <v>83</v>
      </c>
      <c r="BK155" s="103">
        <f>ROUND(L155*K155,2)</f>
        <v>0</v>
      </c>
      <c r="BL155" s="20" t="s">
        <v>154</v>
      </c>
      <c r="BM155" s="20" t="s">
        <v>194</v>
      </c>
    </row>
    <row r="156" spans="2:65" s="10" customFormat="1" ht="22.5" customHeight="1">
      <c r="B156" s="165"/>
      <c r="C156" s="166"/>
      <c r="D156" s="166"/>
      <c r="E156" s="167" t="s">
        <v>5</v>
      </c>
      <c r="F156" s="269" t="s">
        <v>195</v>
      </c>
      <c r="G156" s="270"/>
      <c r="H156" s="270"/>
      <c r="I156" s="270"/>
      <c r="J156" s="166"/>
      <c r="K156" s="168">
        <v>504.363</v>
      </c>
      <c r="L156" s="166"/>
      <c r="M156" s="166"/>
      <c r="N156" s="166"/>
      <c r="O156" s="166"/>
      <c r="P156" s="166"/>
      <c r="Q156" s="166"/>
      <c r="R156" s="169"/>
      <c r="T156" s="170"/>
      <c r="U156" s="166"/>
      <c r="V156" s="166"/>
      <c r="W156" s="166"/>
      <c r="X156" s="166"/>
      <c r="Y156" s="166"/>
      <c r="Z156" s="166"/>
      <c r="AA156" s="171"/>
      <c r="AT156" s="172" t="s">
        <v>157</v>
      </c>
      <c r="AU156" s="172" t="s">
        <v>99</v>
      </c>
      <c r="AV156" s="10" t="s">
        <v>99</v>
      </c>
      <c r="AW156" s="10" t="s">
        <v>35</v>
      </c>
      <c r="AX156" s="10" t="s">
        <v>83</v>
      </c>
      <c r="AY156" s="172" t="s">
        <v>149</v>
      </c>
    </row>
    <row r="157" spans="2:65" s="1" customFormat="1" ht="22.5" customHeight="1">
      <c r="B157" s="129"/>
      <c r="C157" s="158" t="s">
        <v>196</v>
      </c>
      <c r="D157" s="158" t="s">
        <v>150</v>
      </c>
      <c r="E157" s="159" t="s">
        <v>197</v>
      </c>
      <c r="F157" s="266" t="s">
        <v>198</v>
      </c>
      <c r="G157" s="266"/>
      <c r="H157" s="266"/>
      <c r="I157" s="266"/>
      <c r="J157" s="160" t="s">
        <v>199</v>
      </c>
      <c r="K157" s="161">
        <v>819.44</v>
      </c>
      <c r="L157" s="267">
        <v>0</v>
      </c>
      <c r="M157" s="267"/>
      <c r="N157" s="268">
        <f>ROUND(L157*K157,2)</f>
        <v>0</v>
      </c>
      <c r="O157" s="268"/>
      <c r="P157" s="268"/>
      <c r="Q157" s="268"/>
      <c r="R157" s="132"/>
      <c r="T157" s="162" t="s">
        <v>5</v>
      </c>
      <c r="U157" s="46" t="s">
        <v>43</v>
      </c>
      <c r="V157" s="38"/>
      <c r="W157" s="163">
        <f>V157*K157</f>
        <v>0</v>
      </c>
      <c r="X157" s="163">
        <v>0</v>
      </c>
      <c r="Y157" s="163">
        <f>X157*K157</f>
        <v>0</v>
      </c>
      <c r="Z157" s="163">
        <v>0</v>
      </c>
      <c r="AA157" s="164">
        <f>Z157*K157</f>
        <v>0</v>
      </c>
      <c r="AR157" s="20" t="s">
        <v>154</v>
      </c>
      <c r="AT157" s="20" t="s">
        <v>150</v>
      </c>
      <c r="AU157" s="20" t="s">
        <v>99</v>
      </c>
      <c r="AY157" s="20" t="s">
        <v>149</v>
      </c>
      <c r="BE157" s="103">
        <f>IF(U157="základní",N157,0)</f>
        <v>0</v>
      </c>
      <c r="BF157" s="103">
        <f>IF(U157="snížená",N157,0)</f>
        <v>0</v>
      </c>
      <c r="BG157" s="103">
        <f>IF(U157="zákl. přenesená",N157,0)</f>
        <v>0</v>
      </c>
      <c r="BH157" s="103">
        <f>IF(U157="sníž. přenesená",N157,0)</f>
        <v>0</v>
      </c>
      <c r="BI157" s="103">
        <f>IF(U157="nulová",N157,0)</f>
        <v>0</v>
      </c>
      <c r="BJ157" s="20" t="s">
        <v>83</v>
      </c>
      <c r="BK157" s="103">
        <f>ROUND(L157*K157,2)</f>
        <v>0</v>
      </c>
      <c r="BL157" s="20" t="s">
        <v>154</v>
      </c>
      <c r="BM157" s="20" t="s">
        <v>200</v>
      </c>
    </row>
    <row r="158" spans="2:65" s="11" customFormat="1" ht="22.5" customHeight="1">
      <c r="B158" s="173"/>
      <c r="C158" s="174"/>
      <c r="D158" s="174"/>
      <c r="E158" s="175" t="s">
        <v>5</v>
      </c>
      <c r="F158" s="277" t="s">
        <v>201</v>
      </c>
      <c r="G158" s="278"/>
      <c r="H158" s="278"/>
      <c r="I158" s="278"/>
      <c r="J158" s="174"/>
      <c r="K158" s="176" t="s">
        <v>5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157</v>
      </c>
      <c r="AU158" s="180" t="s">
        <v>99</v>
      </c>
      <c r="AV158" s="11" t="s">
        <v>83</v>
      </c>
      <c r="AW158" s="11" t="s">
        <v>35</v>
      </c>
      <c r="AX158" s="11" t="s">
        <v>78</v>
      </c>
      <c r="AY158" s="180" t="s">
        <v>149</v>
      </c>
    </row>
    <row r="159" spans="2:65" s="10" customFormat="1" ht="22.5" customHeight="1">
      <c r="B159" s="165"/>
      <c r="C159" s="166"/>
      <c r="D159" s="166"/>
      <c r="E159" s="167" t="s">
        <v>5</v>
      </c>
      <c r="F159" s="273" t="s">
        <v>202</v>
      </c>
      <c r="G159" s="274"/>
      <c r="H159" s="274"/>
      <c r="I159" s="274"/>
      <c r="J159" s="166"/>
      <c r="K159" s="168">
        <v>700</v>
      </c>
      <c r="L159" s="166"/>
      <c r="M159" s="166"/>
      <c r="N159" s="166"/>
      <c r="O159" s="166"/>
      <c r="P159" s="166"/>
      <c r="Q159" s="166"/>
      <c r="R159" s="169"/>
      <c r="T159" s="170"/>
      <c r="U159" s="166"/>
      <c r="V159" s="166"/>
      <c r="W159" s="166"/>
      <c r="X159" s="166"/>
      <c r="Y159" s="166"/>
      <c r="Z159" s="166"/>
      <c r="AA159" s="171"/>
      <c r="AT159" s="172" t="s">
        <v>157</v>
      </c>
      <c r="AU159" s="172" t="s">
        <v>99</v>
      </c>
      <c r="AV159" s="10" t="s">
        <v>99</v>
      </c>
      <c r="AW159" s="10" t="s">
        <v>35</v>
      </c>
      <c r="AX159" s="10" t="s">
        <v>78</v>
      </c>
      <c r="AY159" s="172" t="s">
        <v>149</v>
      </c>
    </row>
    <row r="160" spans="2:65" s="11" customFormat="1" ht="22.5" customHeight="1">
      <c r="B160" s="173"/>
      <c r="C160" s="174"/>
      <c r="D160" s="174"/>
      <c r="E160" s="175" t="s">
        <v>5</v>
      </c>
      <c r="F160" s="271" t="s">
        <v>158</v>
      </c>
      <c r="G160" s="272"/>
      <c r="H160" s="272"/>
      <c r="I160" s="272"/>
      <c r="J160" s="174"/>
      <c r="K160" s="176" t="s">
        <v>5</v>
      </c>
      <c r="L160" s="174"/>
      <c r="M160" s="174"/>
      <c r="N160" s="174"/>
      <c r="O160" s="174"/>
      <c r="P160" s="174"/>
      <c r="Q160" s="174"/>
      <c r="R160" s="177"/>
      <c r="T160" s="178"/>
      <c r="U160" s="174"/>
      <c r="V160" s="174"/>
      <c r="W160" s="174"/>
      <c r="X160" s="174"/>
      <c r="Y160" s="174"/>
      <c r="Z160" s="174"/>
      <c r="AA160" s="179"/>
      <c r="AT160" s="180" t="s">
        <v>157</v>
      </c>
      <c r="AU160" s="180" t="s">
        <v>99</v>
      </c>
      <c r="AV160" s="11" t="s">
        <v>83</v>
      </c>
      <c r="AW160" s="11" t="s">
        <v>35</v>
      </c>
      <c r="AX160" s="11" t="s">
        <v>78</v>
      </c>
      <c r="AY160" s="180" t="s">
        <v>149</v>
      </c>
    </row>
    <row r="161" spans="2:65" s="10" customFormat="1" ht="22.5" customHeight="1">
      <c r="B161" s="165"/>
      <c r="C161" s="166"/>
      <c r="D161" s="166"/>
      <c r="E161" s="167" t="s">
        <v>5</v>
      </c>
      <c r="F161" s="273" t="s">
        <v>203</v>
      </c>
      <c r="G161" s="274"/>
      <c r="H161" s="274"/>
      <c r="I161" s="274"/>
      <c r="J161" s="166"/>
      <c r="K161" s="168">
        <v>96.16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157</v>
      </c>
      <c r="AU161" s="172" t="s">
        <v>99</v>
      </c>
      <c r="AV161" s="10" t="s">
        <v>99</v>
      </c>
      <c r="AW161" s="10" t="s">
        <v>35</v>
      </c>
      <c r="AX161" s="10" t="s">
        <v>78</v>
      </c>
      <c r="AY161" s="172" t="s">
        <v>149</v>
      </c>
    </row>
    <row r="162" spans="2:65" s="11" customFormat="1" ht="22.5" customHeight="1">
      <c r="B162" s="173"/>
      <c r="C162" s="174"/>
      <c r="D162" s="174"/>
      <c r="E162" s="175" t="s">
        <v>5</v>
      </c>
      <c r="F162" s="271" t="s">
        <v>204</v>
      </c>
      <c r="G162" s="272"/>
      <c r="H162" s="272"/>
      <c r="I162" s="272"/>
      <c r="J162" s="174"/>
      <c r="K162" s="176" t="s">
        <v>5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157</v>
      </c>
      <c r="AU162" s="180" t="s">
        <v>99</v>
      </c>
      <c r="AV162" s="11" t="s">
        <v>83</v>
      </c>
      <c r="AW162" s="11" t="s">
        <v>35</v>
      </c>
      <c r="AX162" s="11" t="s">
        <v>78</v>
      </c>
      <c r="AY162" s="180" t="s">
        <v>149</v>
      </c>
    </row>
    <row r="163" spans="2:65" s="10" customFormat="1" ht="22.5" customHeight="1">
      <c r="B163" s="165"/>
      <c r="C163" s="166"/>
      <c r="D163" s="166"/>
      <c r="E163" s="167" t="s">
        <v>5</v>
      </c>
      <c r="F163" s="273" t="s">
        <v>205</v>
      </c>
      <c r="G163" s="274"/>
      <c r="H163" s="274"/>
      <c r="I163" s="274"/>
      <c r="J163" s="166"/>
      <c r="K163" s="168">
        <v>23.28</v>
      </c>
      <c r="L163" s="166"/>
      <c r="M163" s="166"/>
      <c r="N163" s="166"/>
      <c r="O163" s="166"/>
      <c r="P163" s="166"/>
      <c r="Q163" s="166"/>
      <c r="R163" s="169"/>
      <c r="T163" s="170"/>
      <c r="U163" s="166"/>
      <c r="V163" s="166"/>
      <c r="W163" s="166"/>
      <c r="X163" s="166"/>
      <c r="Y163" s="166"/>
      <c r="Z163" s="166"/>
      <c r="AA163" s="171"/>
      <c r="AT163" s="172" t="s">
        <v>157</v>
      </c>
      <c r="AU163" s="172" t="s">
        <v>99</v>
      </c>
      <c r="AV163" s="10" t="s">
        <v>99</v>
      </c>
      <c r="AW163" s="10" t="s">
        <v>35</v>
      </c>
      <c r="AX163" s="10" t="s">
        <v>78</v>
      </c>
      <c r="AY163" s="172" t="s">
        <v>149</v>
      </c>
    </row>
    <row r="164" spans="2:65" s="12" customFormat="1" ht="22.5" customHeight="1">
      <c r="B164" s="181"/>
      <c r="C164" s="182"/>
      <c r="D164" s="182"/>
      <c r="E164" s="183" t="s">
        <v>5</v>
      </c>
      <c r="F164" s="275" t="s">
        <v>161</v>
      </c>
      <c r="G164" s="276"/>
      <c r="H164" s="276"/>
      <c r="I164" s="276"/>
      <c r="J164" s="182"/>
      <c r="K164" s="184">
        <v>819.44</v>
      </c>
      <c r="L164" s="182"/>
      <c r="M164" s="182"/>
      <c r="N164" s="182"/>
      <c r="O164" s="182"/>
      <c r="P164" s="182"/>
      <c r="Q164" s="182"/>
      <c r="R164" s="185"/>
      <c r="T164" s="186"/>
      <c r="U164" s="182"/>
      <c r="V164" s="182"/>
      <c r="W164" s="182"/>
      <c r="X164" s="182"/>
      <c r="Y164" s="182"/>
      <c r="Z164" s="182"/>
      <c r="AA164" s="187"/>
      <c r="AT164" s="188" t="s">
        <v>157</v>
      </c>
      <c r="AU164" s="188" t="s">
        <v>99</v>
      </c>
      <c r="AV164" s="12" t="s">
        <v>154</v>
      </c>
      <c r="AW164" s="12" t="s">
        <v>35</v>
      </c>
      <c r="AX164" s="12" t="s">
        <v>83</v>
      </c>
      <c r="AY164" s="188" t="s">
        <v>149</v>
      </c>
    </row>
    <row r="165" spans="2:65" s="9" customFormat="1" ht="29.85" customHeight="1">
      <c r="B165" s="147"/>
      <c r="C165" s="148"/>
      <c r="D165" s="157" t="s">
        <v>109</v>
      </c>
      <c r="E165" s="157"/>
      <c r="F165" s="157"/>
      <c r="G165" s="157"/>
      <c r="H165" s="157"/>
      <c r="I165" s="157"/>
      <c r="J165" s="157"/>
      <c r="K165" s="157"/>
      <c r="L165" s="157"/>
      <c r="M165" s="157"/>
      <c r="N165" s="289">
        <f>BK165</f>
        <v>0</v>
      </c>
      <c r="O165" s="290"/>
      <c r="P165" s="290"/>
      <c r="Q165" s="290"/>
      <c r="R165" s="150"/>
      <c r="T165" s="151"/>
      <c r="U165" s="148"/>
      <c r="V165" s="148"/>
      <c r="W165" s="152">
        <f>SUM(W166:W171)</f>
        <v>0</v>
      </c>
      <c r="X165" s="148"/>
      <c r="Y165" s="152">
        <f>SUM(Y166:Y171)</f>
        <v>44.63429</v>
      </c>
      <c r="Z165" s="148"/>
      <c r="AA165" s="153">
        <f>SUM(AA166:AA171)</f>
        <v>0</v>
      </c>
      <c r="AR165" s="154" t="s">
        <v>83</v>
      </c>
      <c r="AT165" s="155" t="s">
        <v>77</v>
      </c>
      <c r="AU165" s="155" t="s">
        <v>83</v>
      </c>
      <c r="AY165" s="154" t="s">
        <v>149</v>
      </c>
      <c r="BK165" s="156">
        <f>SUM(BK166:BK171)</f>
        <v>0</v>
      </c>
    </row>
    <row r="166" spans="2:65" s="1" customFormat="1" ht="31.5" customHeight="1">
      <c r="B166" s="129"/>
      <c r="C166" s="158" t="s">
        <v>206</v>
      </c>
      <c r="D166" s="158" t="s">
        <v>150</v>
      </c>
      <c r="E166" s="159" t="s">
        <v>207</v>
      </c>
      <c r="F166" s="266" t="s">
        <v>208</v>
      </c>
      <c r="G166" s="266"/>
      <c r="H166" s="266"/>
      <c r="I166" s="266"/>
      <c r="J166" s="160" t="s">
        <v>153</v>
      </c>
      <c r="K166" s="161">
        <v>28.594999999999999</v>
      </c>
      <c r="L166" s="267">
        <v>0</v>
      </c>
      <c r="M166" s="267"/>
      <c r="N166" s="268">
        <f>ROUND(L166*K166,2)</f>
        <v>0</v>
      </c>
      <c r="O166" s="268"/>
      <c r="P166" s="268"/>
      <c r="Q166" s="268"/>
      <c r="R166" s="132"/>
      <c r="T166" s="162" t="s">
        <v>5</v>
      </c>
      <c r="U166" s="46" t="s">
        <v>43</v>
      </c>
      <c r="V166" s="38"/>
      <c r="W166" s="163">
        <f>V166*K166</f>
        <v>0</v>
      </c>
      <c r="X166" s="163">
        <v>0</v>
      </c>
      <c r="Y166" s="163">
        <f>X166*K166</f>
        <v>0</v>
      </c>
      <c r="Z166" s="163">
        <v>0</v>
      </c>
      <c r="AA166" s="164">
        <f>Z166*K166</f>
        <v>0</v>
      </c>
      <c r="AR166" s="20" t="s">
        <v>154</v>
      </c>
      <c r="AT166" s="20" t="s">
        <v>150</v>
      </c>
      <c r="AU166" s="20" t="s">
        <v>99</v>
      </c>
      <c r="AY166" s="20" t="s">
        <v>149</v>
      </c>
      <c r="BE166" s="103">
        <f>IF(U166="základní",N166,0)</f>
        <v>0</v>
      </c>
      <c r="BF166" s="103">
        <f>IF(U166="snížená",N166,0)</f>
        <v>0</v>
      </c>
      <c r="BG166" s="103">
        <f>IF(U166="zákl. přenesená",N166,0)</f>
        <v>0</v>
      </c>
      <c r="BH166" s="103">
        <f>IF(U166="sníž. přenesená",N166,0)</f>
        <v>0</v>
      </c>
      <c r="BI166" s="103">
        <f>IF(U166="nulová",N166,0)</f>
        <v>0</v>
      </c>
      <c r="BJ166" s="20" t="s">
        <v>83</v>
      </c>
      <c r="BK166" s="103">
        <f>ROUND(L166*K166,2)</f>
        <v>0</v>
      </c>
      <c r="BL166" s="20" t="s">
        <v>154</v>
      </c>
      <c r="BM166" s="20" t="s">
        <v>209</v>
      </c>
    </row>
    <row r="167" spans="2:65" s="10" customFormat="1" ht="22.5" customHeight="1">
      <c r="B167" s="165"/>
      <c r="C167" s="166"/>
      <c r="D167" s="166"/>
      <c r="E167" s="167" t="s">
        <v>5</v>
      </c>
      <c r="F167" s="269" t="s">
        <v>210</v>
      </c>
      <c r="G167" s="270"/>
      <c r="H167" s="270"/>
      <c r="I167" s="270"/>
      <c r="J167" s="166"/>
      <c r="K167" s="168">
        <v>26.594999999999999</v>
      </c>
      <c r="L167" s="166"/>
      <c r="M167" s="166"/>
      <c r="N167" s="166"/>
      <c r="O167" s="166"/>
      <c r="P167" s="166"/>
      <c r="Q167" s="166"/>
      <c r="R167" s="169"/>
      <c r="T167" s="170"/>
      <c r="U167" s="166"/>
      <c r="V167" s="166"/>
      <c r="W167" s="166"/>
      <c r="X167" s="166"/>
      <c r="Y167" s="166"/>
      <c r="Z167" s="166"/>
      <c r="AA167" s="171"/>
      <c r="AT167" s="172" t="s">
        <v>157</v>
      </c>
      <c r="AU167" s="172" t="s">
        <v>99</v>
      </c>
      <c r="AV167" s="10" t="s">
        <v>99</v>
      </c>
      <c r="AW167" s="10" t="s">
        <v>35</v>
      </c>
      <c r="AX167" s="10" t="s">
        <v>78</v>
      </c>
      <c r="AY167" s="172" t="s">
        <v>149</v>
      </c>
    </row>
    <row r="168" spans="2:65" s="10" customFormat="1" ht="22.5" customHeight="1">
      <c r="B168" s="165"/>
      <c r="C168" s="166"/>
      <c r="D168" s="166"/>
      <c r="E168" s="167" t="s">
        <v>5</v>
      </c>
      <c r="F168" s="273" t="s">
        <v>211</v>
      </c>
      <c r="G168" s="274"/>
      <c r="H168" s="274"/>
      <c r="I168" s="274"/>
      <c r="J168" s="166"/>
      <c r="K168" s="168">
        <v>2</v>
      </c>
      <c r="L168" s="166"/>
      <c r="M168" s="166"/>
      <c r="N168" s="166"/>
      <c r="O168" s="166"/>
      <c r="P168" s="166"/>
      <c r="Q168" s="166"/>
      <c r="R168" s="169"/>
      <c r="T168" s="170"/>
      <c r="U168" s="166"/>
      <c r="V168" s="166"/>
      <c r="W168" s="166"/>
      <c r="X168" s="166"/>
      <c r="Y168" s="166"/>
      <c r="Z168" s="166"/>
      <c r="AA168" s="171"/>
      <c r="AT168" s="172" t="s">
        <v>157</v>
      </c>
      <c r="AU168" s="172" t="s">
        <v>99</v>
      </c>
      <c r="AV168" s="10" t="s">
        <v>99</v>
      </c>
      <c r="AW168" s="10" t="s">
        <v>35</v>
      </c>
      <c r="AX168" s="10" t="s">
        <v>78</v>
      </c>
      <c r="AY168" s="172" t="s">
        <v>149</v>
      </c>
    </row>
    <row r="169" spans="2:65" s="12" customFormat="1" ht="22.5" customHeight="1">
      <c r="B169" s="181"/>
      <c r="C169" s="182"/>
      <c r="D169" s="182"/>
      <c r="E169" s="183" t="s">
        <v>5</v>
      </c>
      <c r="F169" s="275" t="s">
        <v>161</v>
      </c>
      <c r="G169" s="276"/>
      <c r="H169" s="276"/>
      <c r="I169" s="276"/>
      <c r="J169" s="182"/>
      <c r="K169" s="184">
        <v>28.594999999999999</v>
      </c>
      <c r="L169" s="182"/>
      <c r="M169" s="182"/>
      <c r="N169" s="182"/>
      <c r="O169" s="182"/>
      <c r="P169" s="182"/>
      <c r="Q169" s="182"/>
      <c r="R169" s="185"/>
      <c r="T169" s="186"/>
      <c r="U169" s="182"/>
      <c r="V169" s="182"/>
      <c r="W169" s="182"/>
      <c r="X169" s="182"/>
      <c r="Y169" s="182"/>
      <c r="Z169" s="182"/>
      <c r="AA169" s="187"/>
      <c r="AT169" s="188" t="s">
        <v>157</v>
      </c>
      <c r="AU169" s="188" t="s">
        <v>99</v>
      </c>
      <c r="AV169" s="12" t="s">
        <v>154</v>
      </c>
      <c r="AW169" s="12" t="s">
        <v>35</v>
      </c>
      <c r="AX169" s="12" t="s">
        <v>83</v>
      </c>
      <c r="AY169" s="188" t="s">
        <v>149</v>
      </c>
    </row>
    <row r="170" spans="2:65" s="1" customFormat="1" ht="44.25" customHeight="1">
      <c r="B170" s="129"/>
      <c r="C170" s="158" t="s">
        <v>212</v>
      </c>
      <c r="D170" s="158" t="s">
        <v>150</v>
      </c>
      <c r="E170" s="159" t="s">
        <v>213</v>
      </c>
      <c r="F170" s="266" t="s">
        <v>214</v>
      </c>
      <c r="G170" s="266"/>
      <c r="H170" s="266"/>
      <c r="I170" s="266"/>
      <c r="J170" s="160" t="s">
        <v>215</v>
      </c>
      <c r="K170" s="161">
        <v>197</v>
      </c>
      <c r="L170" s="267">
        <v>0</v>
      </c>
      <c r="M170" s="267"/>
      <c r="N170" s="268">
        <f>ROUND(L170*K170,2)</f>
        <v>0</v>
      </c>
      <c r="O170" s="268"/>
      <c r="P170" s="268"/>
      <c r="Q170" s="268"/>
      <c r="R170" s="132"/>
      <c r="T170" s="162" t="s">
        <v>5</v>
      </c>
      <c r="U170" s="46" t="s">
        <v>43</v>
      </c>
      <c r="V170" s="38"/>
      <c r="W170" s="163">
        <f>V170*K170</f>
        <v>0</v>
      </c>
      <c r="X170" s="163">
        <v>0.22656999999999999</v>
      </c>
      <c r="Y170" s="163">
        <f>X170*K170</f>
        <v>44.63429</v>
      </c>
      <c r="Z170" s="163">
        <v>0</v>
      </c>
      <c r="AA170" s="164">
        <f>Z170*K170</f>
        <v>0</v>
      </c>
      <c r="AR170" s="20" t="s">
        <v>154</v>
      </c>
      <c r="AT170" s="20" t="s">
        <v>150</v>
      </c>
      <c r="AU170" s="20" t="s">
        <v>99</v>
      </c>
      <c r="AY170" s="20" t="s">
        <v>149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20" t="s">
        <v>83</v>
      </c>
      <c r="BK170" s="103">
        <f>ROUND(L170*K170,2)</f>
        <v>0</v>
      </c>
      <c r="BL170" s="20" t="s">
        <v>154</v>
      </c>
      <c r="BM170" s="20" t="s">
        <v>216</v>
      </c>
    </row>
    <row r="171" spans="2:65" s="10" customFormat="1" ht="22.5" customHeight="1">
      <c r="B171" s="165"/>
      <c r="C171" s="166"/>
      <c r="D171" s="166"/>
      <c r="E171" s="167" t="s">
        <v>5</v>
      </c>
      <c r="F171" s="269" t="s">
        <v>217</v>
      </c>
      <c r="G171" s="270"/>
      <c r="H171" s="270"/>
      <c r="I171" s="270"/>
      <c r="J171" s="166"/>
      <c r="K171" s="168">
        <v>197</v>
      </c>
      <c r="L171" s="166"/>
      <c r="M171" s="166"/>
      <c r="N171" s="166"/>
      <c r="O171" s="166"/>
      <c r="P171" s="166"/>
      <c r="Q171" s="166"/>
      <c r="R171" s="169"/>
      <c r="T171" s="170"/>
      <c r="U171" s="166"/>
      <c r="V171" s="166"/>
      <c r="W171" s="166"/>
      <c r="X171" s="166"/>
      <c r="Y171" s="166"/>
      <c r="Z171" s="166"/>
      <c r="AA171" s="171"/>
      <c r="AT171" s="172" t="s">
        <v>157</v>
      </c>
      <c r="AU171" s="172" t="s">
        <v>99</v>
      </c>
      <c r="AV171" s="10" t="s">
        <v>99</v>
      </c>
      <c r="AW171" s="10" t="s">
        <v>35</v>
      </c>
      <c r="AX171" s="10" t="s">
        <v>83</v>
      </c>
      <c r="AY171" s="172" t="s">
        <v>149</v>
      </c>
    </row>
    <row r="172" spans="2:65" s="9" customFormat="1" ht="29.85" customHeight="1">
      <c r="B172" s="147"/>
      <c r="C172" s="148"/>
      <c r="D172" s="157" t="s">
        <v>110</v>
      </c>
      <c r="E172" s="157"/>
      <c r="F172" s="157"/>
      <c r="G172" s="157"/>
      <c r="H172" s="157"/>
      <c r="I172" s="157"/>
      <c r="J172" s="157"/>
      <c r="K172" s="157"/>
      <c r="L172" s="157"/>
      <c r="M172" s="157"/>
      <c r="N172" s="289">
        <f>BK172</f>
        <v>0</v>
      </c>
      <c r="O172" s="290"/>
      <c r="P172" s="290"/>
      <c r="Q172" s="290"/>
      <c r="R172" s="150"/>
      <c r="T172" s="151"/>
      <c r="U172" s="148"/>
      <c r="V172" s="148"/>
      <c r="W172" s="152">
        <f>SUM(W173:W174)</f>
        <v>0</v>
      </c>
      <c r="X172" s="148"/>
      <c r="Y172" s="152">
        <f>SUM(Y173:Y174)</f>
        <v>43.114746239999995</v>
      </c>
      <c r="Z172" s="148"/>
      <c r="AA172" s="153">
        <f>SUM(AA173:AA174)</f>
        <v>0</v>
      </c>
      <c r="AR172" s="154" t="s">
        <v>83</v>
      </c>
      <c r="AT172" s="155" t="s">
        <v>77</v>
      </c>
      <c r="AU172" s="155" t="s">
        <v>83</v>
      </c>
      <c r="AY172" s="154" t="s">
        <v>149</v>
      </c>
      <c r="BK172" s="156">
        <f>SUM(BK173:BK174)</f>
        <v>0</v>
      </c>
    </row>
    <row r="173" spans="2:65" s="1" customFormat="1" ht="31.5" customHeight="1">
      <c r="B173" s="129"/>
      <c r="C173" s="158" t="s">
        <v>218</v>
      </c>
      <c r="D173" s="158" t="s">
        <v>150</v>
      </c>
      <c r="E173" s="159" t="s">
        <v>219</v>
      </c>
      <c r="F173" s="266" t="s">
        <v>220</v>
      </c>
      <c r="G173" s="266"/>
      <c r="H173" s="266"/>
      <c r="I173" s="266"/>
      <c r="J173" s="160" t="s">
        <v>153</v>
      </c>
      <c r="K173" s="161">
        <v>18.623999999999999</v>
      </c>
      <c r="L173" s="267">
        <v>0</v>
      </c>
      <c r="M173" s="267"/>
      <c r="N173" s="268">
        <f>ROUND(L173*K173,2)</f>
        <v>0</v>
      </c>
      <c r="O173" s="268"/>
      <c r="P173" s="268"/>
      <c r="Q173" s="268"/>
      <c r="R173" s="132"/>
      <c r="T173" s="162" t="s">
        <v>5</v>
      </c>
      <c r="U173" s="46" t="s">
        <v>43</v>
      </c>
      <c r="V173" s="38"/>
      <c r="W173" s="163">
        <f>V173*K173</f>
        <v>0</v>
      </c>
      <c r="X173" s="163">
        <v>2.31501</v>
      </c>
      <c r="Y173" s="163">
        <f>X173*K173</f>
        <v>43.114746239999995</v>
      </c>
      <c r="Z173" s="163">
        <v>0</v>
      </c>
      <c r="AA173" s="164">
        <f>Z173*K173</f>
        <v>0</v>
      </c>
      <c r="AR173" s="20" t="s">
        <v>154</v>
      </c>
      <c r="AT173" s="20" t="s">
        <v>150</v>
      </c>
      <c r="AU173" s="20" t="s">
        <v>99</v>
      </c>
      <c r="AY173" s="20" t="s">
        <v>149</v>
      </c>
      <c r="BE173" s="103">
        <f>IF(U173="základní",N173,0)</f>
        <v>0</v>
      </c>
      <c r="BF173" s="103">
        <f>IF(U173="snížená",N173,0)</f>
        <v>0</v>
      </c>
      <c r="BG173" s="103">
        <f>IF(U173="zákl. přenesená",N173,0)</f>
        <v>0</v>
      </c>
      <c r="BH173" s="103">
        <f>IF(U173="sníž. přenesená",N173,0)</f>
        <v>0</v>
      </c>
      <c r="BI173" s="103">
        <f>IF(U173="nulová",N173,0)</f>
        <v>0</v>
      </c>
      <c r="BJ173" s="20" t="s">
        <v>83</v>
      </c>
      <c r="BK173" s="103">
        <f>ROUND(L173*K173,2)</f>
        <v>0</v>
      </c>
      <c r="BL173" s="20" t="s">
        <v>154</v>
      </c>
      <c r="BM173" s="20" t="s">
        <v>221</v>
      </c>
    </row>
    <row r="174" spans="2:65" s="10" customFormat="1" ht="22.5" customHeight="1">
      <c r="B174" s="165"/>
      <c r="C174" s="166"/>
      <c r="D174" s="166"/>
      <c r="E174" s="167" t="s">
        <v>5</v>
      </c>
      <c r="F174" s="269" t="s">
        <v>222</v>
      </c>
      <c r="G174" s="270"/>
      <c r="H174" s="270"/>
      <c r="I174" s="270"/>
      <c r="J174" s="166"/>
      <c r="K174" s="168">
        <v>18.623999999999999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157</v>
      </c>
      <c r="AU174" s="172" t="s">
        <v>99</v>
      </c>
      <c r="AV174" s="10" t="s">
        <v>99</v>
      </c>
      <c r="AW174" s="10" t="s">
        <v>35</v>
      </c>
      <c r="AX174" s="10" t="s">
        <v>83</v>
      </c>
      <c r="AY174" s="172" t="s">
        <v>149</v>
      </c>
    </row>
    <row r="175" spans="2:65" s="9" customFormat="1" ht="29.85" customHeight="1">
      <c r="B175" s="147"/>
      <c r="C175" s="148"/>
      <c r="D175" s="157" t="s">
        <v>111</v>
      </c>
      <c r="E175" s="157"/>
      <c r="F175" s="157"/>
      <c r="G175" s="157"/>
      <c r="H175" s="157"/>
      <c r="I175" s="157"/>
      <c r="J175" s="157"/>
      <c r="K175" s="157"/>
      <c r="L175" s="157"/>
      <c r="M175" s="157"/>
      <c r="N175" s="289">
        <f>BK175</f>
        <v>0</v>
      </c>
      <c r="O175" s="290"/>
      <c r="P175" s="290"/>
      <c r="Q175" s="290"/>
      <c r="R175" s="150"/>
      <c r="T175" s="151"/>
      <c r="U175" s="148"/>
      <c r="V175" s="148"/>
      <c r="W175" s="152">
        <f>SUM(W176:W198)</f>
        <v>0</v>
      </c>
      <c r="X175" s="148"/>
      <c r="Y175" s="152">
        <f>SUM(Y176:Y198)</f>
        <v>22.237000000000002</v>
      </c>
      <c r="Z175" s="148"/>
      <c r="AA175" s="153">
        <f>SUM(AA176:AA198)</f>
        <v>0</v>
      </c>
      <c r="AR175" s="154" t="s">
        <v>83</v>
      </c>
      <c r="AT175" s="155" t="s">
        <v>77</v>
      </c>
      <c r="AU175" s="155" t="s">
        <v>83</v>
      </c>
      <c r="AY175" s="154" t="s">
        <v>149</v>
      </c>
      <c r="BK175" s="156">
        <f>SUM(BK176:BK198)</f>
        <v>0</v>
      </c>
    </row>
    <row r="176" spans="2:65" s="1" customFormat="1" ht="22.5" customHeight="1">
      <c r="B176" s="129"/>
      <c r="C176" s="158" t="s">
        <v>223</v>
      </c>
      <c r="D176" s="158" t="s">
        <v>150</v>
      </c>
      <c r="E176" s="159" t="s">
        <v>224</v>
      </c>
      <c r="F176" s="266" t="s">
        <v>225</v>
      </c>
      <c r="G176" s="266"/>
      <c r="H176" s="266"/>
      <c r="I176" s="266"/>
      <c r="J176" s="160" t="s">
        <v>199</v>
      </c>
      <c r="K176" s="161">
        <v>700</v>
      </c>
      <c r="L176" s="267">
        <v>0</v>
      </c>
      <c r="M176" s="267"/>
      <c r="N176" s="268">
        <f>ROUND(L176*K176,2)</f>
        <v>0</v>
      </c>
      <c r="O176" s="268"/>
      <c r="P176" s="268"/>
      <c r="Q176" s="268"/>
      <c r="R176" s="132"/>
      <c r="T176" s="162" t="s">
        <v>5</v>
      </c>
      <c r="U176" s="46" t="s">
        <v>43</v>
      </c>
      <c r="V176" s="38"/>
      <c r="W176" s="163">
        <f>V176*K176</f>
        <v>0</v>
      </c>
      <c r="X176" s="163">
        <v>0</v>
      </c>
      <c r="Y176" s="163">
        <f>X176*K176</f>
        <v>0</v>
      </c>
      <c r="Z176" s="163">
        <v>0</v>
      </c>
      <c r="AA176" s="164">
        <f>Z176*K176</f>
        <v>0</v>
      </c>
      <c r="AR176" s="20" t="s">
        <v>154</v>
      </c>
      <c r="AT176" s="20" t="s">
        <v>150</v>
      </c>
      <c r="AU176" s="20" t="s">
        <v>99</v>
      </c>
      <c r="AY176" s="20" t="s">
        <v>149</v>
      </c>
      <c r="BE176" s="103">
        <f>IF(U176="základní",N176,0)</f>
        <v>0</v>
      </c>
      <c r="BF176" s="103">
        <f>IF(U176="snížená",N176,0)</f>
        <v>0</v>
      </c>
      <c r="BG176" s="103">
        <f>IF(U176="zákl. přenesená",N176,0)</f>
        <v>0</v>
      </c>
      <c r="BH176" s="103">
        <f>IF(U176="sníž. přenesená",N176,0)</f>
        <v>0</v>
      </c>
      <c r="BI176" s="103">
        <f>IF(U176="nulová",N176,0)</f>
        <v>0</v>
      </c>
      <c r="BJ176" s="20" t="s">
        <v>83</v>
      </c>
      <c r="BK176" s="103">
        <f>ROUND(L176*K176,2)</f>
        <v>0</v>
      </c>
      <c r="BL176" s="20" t="s">
        <v>154</v>
      </c>
      <c r="BM176" s="20" t="s">
        <v>226</v>
      </c>
    </row>
    <row r="177" spans="2:65" s="10" customFormat="1" ht="22.5" customHeight="1">
      <c r="B177" s="165"/>
      <c r="C177" s="166"/>
      <c r="D177" s="166"/>
      <c r="E177" s="167" t="s">
        <v>5</v>
      </c>
      <c r="F177" s="269" t="s">
        <v>227</v>
      </c>
      <c r="G177" s="270"/>
      <c r="H177" s="270"/>
      <c r="I177" s="270"/>
      <c r="J177" s="166"/>
      <c r="K177" s="168">
        <v>700</v>
      </c>
      <c r="L177" s="166"/>
      <c r="M177" s="166"/>
      <c r="N177" s="166"/>
      <c r="O177" s="166"/>
      <c r="P177" s="166"/>
      <c r="Q177" s="166"/>
      <c r="R177" s="169"/>
      <c r="T177" s="170"/>
      <c r="U177" s="166"/>
      <c r="V177" s="166"/>
      <c r="W177" s="166"/>
      <c r="X177" s="166"/>
      <c r="Y177" s="166"/>
      <c r="Z177" s="166"/>
      <c r="AA177" s="171"/>
      <c r="AT177" s="172" t="s">
        <v>157</v>
      </c>
      <c r="AU177" s="172" t="s">
        <v>99</v>
      </c>
      <c r="AV177" s="10" t="s">
        <v>99</v>
      </c>
      <c r="AW177" s="10" t="s">
        <v>35</v>
      </c>
      <c r="AX177" s="10" t="s">
        <v>83</v>
      </c>
      <c r="AY177" s="172" t="s">
        <v>149</v>
      </c>
    </row>
    <row r="178" spans="2:65" s="1" customFormat="1" ht="22.5" customHeight="1">
      <c r="B178" s="129"/>
      <c r="C178" s="158" t="s">
        <v>228</v>
      </c>
      <c r="D178" s="158" t="s">
        <v>150</v>
      </c>
      <c r="E178" s="159" t="s">
        <v>224</v>
      </c>
      <c r="F178" s="266" t="s">
        <v>225</v>
      </c>
      <c r="G178" s="266"/>
      <c r="H178" s="266"/>
      <c r="I178" s="266"/>
      <c r="J178" s="160" t="s">
        <v>199</v>
      </c>
      <c r="K178" s="161">
        <v>95.36</v>
      </c>
      <c r="L178" s="267">
        <v>0</v>
      </c>
      <c r="M178" s="267"/>
      <c r="N178" s="268">
        <f>ROUND(L178*K178,2)</f>
        <v>0</v>
      </c>
      <c r="O178" s="268"/>
      <c r="P178" s="268"/>
      <c r="Q178" s="268"/>
      <c r="R178" s="132"/>
      <c r="T178" s="162" t="s">
        <v>5</v>
      </c>
      <c r="U178" s="46" t="s">
        <v>43</v>
      </c>
      <c r="V178" s="38"/>
      <c r="W178" s="163">
        <f>V178*K178</f>
        <v>0</v>
      </c>
      <c r="X178" s="163">
        <v>0</v>
      </c>
      <c r="Y178" s="163">
        <f>X178*K178</f>
        <v>0</v>
      </c>
      <c r="Z178" s="163">
        <v>0</v>
      </c>
      <c r="AA178" s="164">
        <f>Z178*K178</f>
        <v>0</v>
      </c>
      <c r="AR178" s="20" t="s">
        <v>154</v>
      </c>
      <c r="AT178" s="20" t="s">
        <v>150</v>
      </c>
      <c r="AU178" s="20" t="s">
        <v>99</v>
      </c>
      <c r="AY178" s="20" t="s">
        <v>149</v>
      </c>
      <c r="BE178" s="103">
        <f>IF(U178="základní",N178,0)</f>
        <v>0</v>
      </c>
      <c r="BF178" s="103">
        <f>IF(U178="snížená",N178,0)</f>
        <v>0</v>
      </c>
      <c r="BG178" s="103">
        <f>IF(U178="zákl. přenesená",N178,0)</f>
        <v>0</v>
      </c>
      <c r="BH178" s="103">
        <f>IF(U178="sníž. přenesená",N178,0)</f>
        <v>0</v>
      </c>
      <c r="BI178" s="103">
        <f>IF(U178="nulová",N178,0)</f>
        <v>0</v>
      </c>
      <c r="BJ178" s="20" t="s">
        <v>83</v>
      </c>
      <c r="BK178" s="103">
        <f>ROUND(L178*K178,2)</f>
        <v>0</v>
      </c>
      <c r="BL178" s="20" t="s">
        <v>154</v>
      </c>
      <c r="BM178" s="20" t="s">
        <v>229</v>
      </c>
    </row>
    <row r="179" spans="2:65" s="1" customFormat="1" ht="22.5" customHeight="1">
      <c r="B179" s="129"/>
      <c r="C179" s="158" t="s">
        <v>11</v>
      </c>
      <c r="D179" s="158" t="s">
        <v>150</v>
      </c>
      <c r="E179" s="159" t="s">
        <v>230</v>
      </c>
      <c r="F179" s="266" t="s">
        <v>231</v>
      </c>
      <c r="G179" s="266"/>
      <c r="H179" s="266"/>
      <c r="I179" s="266"/>
      <c r="J179" s="160" t="s">
        <v>199</v>
      </c>
      <c r="K179" s="161">
        <v>700</v>
      </c>
      <c r="L179" s="267">
        <v>0</v>
      </c>
      <c r="M179" s="267"/>
      <c r="N179" s="268">
        <f>ROUND(L179*K179,2)</f>
        <v>0</v>
      </c>
      <c r="O179" s="268"/>
      <c r="P179" s="268"/>
      <c r="Q179" s="268"/>
      <c r="R179" s="132"/>
      <c r="T179" s="162" t="s">
        <v>5</v>
      </c>
      <c r="U179" s="46" t="s">
        <v>43</v>
      </c>
      <c r="V179" s="38"/>
      <c r="W179" s="163">
        <f>V179*K179</f>
        <v>0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20" t="s">
        <v>154</v>
      </c>
      <c r="AT179" s="20" t="s">
        <v>150</v>
      </c>
      <c r="AU179" s="20" t="s">
        <v>99</v>
      </c>
      <c r="AY179" s="20" t="s">
        <v>149</v>
      </c>
      <c r="BE179" s="103">
        <f>IF(U179="základní",N179,0)</f>
        <v>0</v>
      </c>
      <c r="BF179" s="103">
        <f>IF(U179="snížená",N179,0)</f>
        <v>0</v>
      </c>
      <c r="BG179" s="103">
        <f>IF(U179="zákl. přenesená",N179,0)</f>
        <v>0</v>
      </c>
      <c r="BH179" s="103">
        <f>IF(U179="sníž. přenesená",N179,0)</f>
        <v>0</v>
      </c>
      <c r="BI179" s="103">
        <f>IF(U179="nulová",N179,0)</f>
        <v>0</v>
      </c>
      <c r="BJ179" s="20" t="s">
        <v>83</v>
      </c>
      <c r="BK179" s="103">
        <f>ROUND(L179*K179,2)</f>
        <v>0</v>
      </c>
      <c r="BL179" s="20" t="s">
        <v>154</v>
      </c>
      <c r="BM179" s="20" t="s">
        <v>232</v>
      </c>
    </row>
    <row r="180" spans="2:65" s="10" customFormat="1" ht="22.5" customHeight="1">
      <c r="B180" s="165"/>
      <c r="C180" s="166"/>
      <c r="D180" s="166"/>
      <c r="E180" s="167" t="s">
        <v>5</v>
      </c>
      <c r="F180" s="269" t="s">
        <v>227</v>
      </c>
      <c r="G180" s="270"/>
      <c r="H180" s="270"/>
      <c r="I180" s="270"/>
      <c r="J180" s="166"/>
      <c r="K180" s="168">
        <v>700</v>
      </c>
      <c r="L180" s="166"/>
      <c r="M180" s="166"/>
      <c r="N180" s="166"/>
      <c r="O180" s="166"/>
      <c r="P180" s="166"/>
      <c r="Q180" s="166"/>
      <c r="R180" s="169"/>
      <c r="T180" s="170"/>
      <c r="U180" s="166"/>
      <c r="V180" s="166"/>
      <c r="W180" s="166"/>
      <c r="X180" s="166"/>
      <c r="Y180" s="166"/>
      <c r="Z180" s="166"/>
      <c r="AA180" s="171"/>
      <c r="AT180" s="172" t="s">
        <v>157</v>
      </c>
      <c r="AU180" s="172" t="s">
        <v>99</v>
      </c>
      <c r="AV180" s="10" t="s">
        <v>99</v>
      </c>
      <c r="AW180" s="10" t="s">
        <v>35</v>
      </c>
      <c r="AX180" s="10" t="s">
        <v>83</v>
      </c>
      <c r="AY180" s="172" t="s">
        <v>149</v>
      </c>
    </row>
    <row r="181" spans="2:65" s="1" customFormat="1" ht="31.5" customHeight="1">
      <c r="B181" s="129"/>
      <c r="C181" s="158" t="s">
        <v>233</v>
      </c>
      <c r="D181" s="158" t="s">
        <v>150</v>
      </c>
      <c r="E181" s="159" t="s">
        <v>234</v>
      </c>
      <c r="F181" s="266" t="s">
        <v>235</v>
      </c>
      <c r="G181" s="266"/>
      <c r="H181" s="266"/>
      <c r="I181" s="266"/>
      <c r="J181" s="160" t="s">
        <v>199</v>
      </c>
      <c r="K181" s="161">
        <v>700</v>
      </c>
      <c r="L181" s="267">
        <v>0</v>
      </c>
      <c r="M181" s="267"/>
      <c r="N181" s="268">
        <f>ROUND(L181*K181,2)</f>
        <v>0</v>
      </c>
      <c r="O181" s="268"/>
      <c r="P181" s="268"/>
      <c r="Q181" s="268"/>
      <c r="R181" s="132"/>
      <c r="T181" s="162" t="s">
        <v>5</v>
      </c>
      <c r="U181" s="46" t="s">
        <v>43</v>
      </c>
      <c r="V181" s="38"/>
      <c r="W181" s="163">
        <f>V181*K181</f>
        <v>0</v>
      </c>
      <c r="X181" s="163">
        <v>0</v>
      </c>
      <c r="Y181" s="163">
        <f>X181*K181</f>
        <v>0</v>
      </c>
      <c r="Z181" s="163">
        <v>0</v>
      </c>
      <c r="AA181" s="164">
        <f>Z181*K181</f>
        <v>0</v>
      </c>
      <c r="AR181" s="20" t="s">
        <v>154</v>
      </c>
      <c r="AT181" s="20" t="s">
        <v>150</v>
      </c>
      <c r="AU181" s="20" t="s">
        <v>99</v>
      </c>
      <c r="AY181" s="20" t="s">
        <v>149</v>
      </c>
      <c r="BE181" s="103">
        <f>IF(U181="základní",N181,0)</f>
        <v>0</v>
      </c>
      <c r="BF181" s="103">
        <f>IF(U181="snížená",N181,0)</f>
        <v>0</v>
      </c>
      <c r="BG181" s="103">
        <f>IF(U181="zákl. přenesená",N181,0)</f>
        <v>0</v>
      </c>
      <c r="BH181" s="103">
        <f>IF(U181="sníž. přenesená",N181,0)</f>
        <v>0</v>
      </c>
      <c r="BI181" s="103">
        <f>IF(U181="nulová",N181,0)</f>
        <v>0</v>
      </c>
      <c r="BJ181" s="20" t="s">
        <v>83</v>
      </c>
      <c r="BK181" s="103">
        <f>ROUND(L181*K181,2)</f>
        <v>0</v>
      </c>
      <c r="BL181" s="20" t="s">
        <v>154</v>
      </c>
      <c r="BM181" s="20" t="s">
        <v>236</v>
      </c>
    </row>
    <row r="182" spans="2:65" s="10" customFormat="1" ht="22.5" customHeight="1">
      <c r="B182" s="165"/>
      <c r="C182" s="166"/>
      <c r="D182" s="166"/>
      <c r="E182" s="167" t="s">
        <v>5</v>
      </c>
      <c r="F182" s="269" t="s">
        <v>227</v>
      </c>
      <c r="G182" s="270"/>
      <c r="H182" s="270"/>
      <c r="I182" s="270"/>
      <c r="J182" s="166"/>
      <c r="K182" s="168">
        <v>700</v>
      </c>
      <c r="L182" s="166"/>
      <c r="M182" s="166"/>
      <c r="N182" s="166"/>
      <c r="O182" s="166"/>
      <c r="P182" s="166"/>
      <c r="Q182" s="166"/>
      <c r="R182" s="169"/>
      <c r="T182" s="170"/>
      <c r="U182" s="166"/>
      <c r="V182" s="166"/>
      <c r="W182" s="166"/>
      <c r="X182" s="166"/>
      <c r="Y182" s="166"/>
      <c r="Z182" s="166"/>
      <c r="AA182" s="171"/>
      <c r="AT182" s="172" t="s">
        <v>157</v>
      </c>
      <c r="AU182" s="172" t="s">
        <v>99</v>
      </c>
      <c r="AV182" s="10" t="s">
        <v>99</v>
      </c>
      <c r="AW182" s="10" t="s">
        <v>35</v>
      </c>
      <c r="AX182" s="10" t="s">
        <v>83</v>
      </c>
      <c r="AY182" s="172" t="s">
        <v>149</v>
      </c>
    </row>
    <row r="183" spans="2:65" s="1" customFormat="1" ht="31.5" customHeight="1">
      <c r="B183" s="129"/>
      <c r="C183" s="158" t="s">
        <v>237</v>
      </c>
      <c r="D183" s="158" t="s">
        <v>150</v>
      </c>
      <c r="E183" s="159" t="s">
        <v>234</v>
      </c>
      <c r="F183" s="266" t="s">
        <v>235</v>
      </c>
      <c r="G183" s="266"/>
      <c r="H183" s="266"/>
      <c r="I183" s="266"/>
      <c r="J183" s="160" t="s">
        <v>199</v>
      </c>
      <c r="K183" s="161">
        <v>96.16</v>
      </c>
      <c r="L183" s="267">
        <v>0</v>
      </c>
      <c r="M183" s="267"/>
      <c r="N183" s="268">
        <f>ROUND(L183*K183,2)</f>
        <v>0</v>
      </c>
      <c r="O183" s="268"/>
      <c r="P183" s="268"/>
      <c r="Q183" s="268"/>
      <c r="R183" s="132"/>
      <c r="T183" s="162" t="s">
        <v>5</v>
      </c>
      <c r="U183" s="46" t="s">
        <v>43</v>
      </c>
      <c r="V183" s="38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20" t="s">
        <v>154</v>
      </c>
      <c r="AT183" s="20" t="s">
        <v>150</v>
      </c>
      <c r="AU183" s="20" t="s">
        <v>99</v>
      </c>
      <c r="AY183" s="20" t="s">
        <v>149</v>
      </c>
      <c r="BE183" s="103">
        <f>IF(U183="základní",N183,0)</f>
        <v>0</v>
      </c>
      <c r="BF183" s="103">
        <f>IF(U183="snížená",N183,0)</f>
        <v>0</v>
      </c>
      <c r="BG183" s="103">
        <f>IF(U183="zákl. přenesená",N183,0)</f>
        <v>0</v>
      </c>
      <c r="BH183" s="103">
        <f>IF(U183="sníž. přenesená",N183,0)</f>
        <v>0</v>
      </c>
      <c r="BI183" s="103">
        <f>IF(U183="nulová",N183,0)</f>
        <v>0</v>
      </c>
      <c r="BJ183" s="20" t="s">
        <v>83</v>
      </c>
      <c r="BK183" s="103">
        <f>ROUND(L183*K183,2)</f>
        <v>0</v>
      </c>
      <c r="BL183" s="20" t="s">
        <v>154</v>
      </c>
      <c r="BM183" s="20" t="s">
        <v>238</v>
      </c>
    </row>
    <row r="184" spans="2:65" s="10" customFormat="1" ht="22.5" customHeight="1">
      <c r="B184" s="165"/>
      <c r="C184" s="166"/>
      <c r="D184" s="166"/>
      <c r="E184" s="167" t="s">
        <v>5</v>
      </c>
      <c r="F184" s="269" t="s">
        <v>239</v>
      </c>
      <c r="G184" s="270"/>
      <c r="H184" s="270"/>
      <c r="I184" s="270"/>
      <c r="J184" s="166"/>
      <c r="K184" s="168">
        <v>59.2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157</v>
      </c>
      <c r="AU184" s="172" t="s">
        <v>99</v>
      </c>
      <c r="AV184" s="10" t="s">
        <v>99</v>
      </c>
      <c r="AW184" s="10" t="s">
        <v>35</v>
      </c>
      <c r="AX184" s="10" t="s">
        <v>78</v>
      </c>
      <c r="AY184" s="172" t="s">
        <v>149</v>
      </c>
    </row>
    <row r="185" spans="2:65" s="10" customFormat="1" ht="22.5" customHeight="1">
      <c r="B185" s="165"/>
      <c r="C185" s="166"/>
      <c r="D185" s="166"/>
      <c r="E185" s="167" t="s">
        <v>5</v>
      </c>
      <c r="F185" s="273" t="s">
        <v>240</v>
      </c>
      <c r="G185" s="274"/>
      <c r="H185" s="274"/>
      <c r="I185" s="274"/>
      <c r="J185" s="166"/>
      <c r="K185" s="168">
        <v>8</v>
      </c>
      <c r="L185" s="166"/>
      <c r="M185" s="166"/>
      <c r="N185" s="166"/>
      <c r="O185" s="166"/>
      <c r="P185" s="166"/>
      <c r="Q185" s="166"/>
      <c r="R185" s="169"/>
      <c r="T185" s="170"/>
      <c r="U185" s="166"/>
      <c r="V185" s="166"/>
      <c r="W185" s="166"/>
      <c r="X185" s="166"/>
      <c r="Y185" s="166"/>
      <c r="Z185" s="166"/>
      <c r="AA185" s="171"/>
      <c r="AT185" s="172" t="s">
        <v>157</v>
      </c>
      <c r="AU185" s="172" t="s">
        <v>99</v>
      </c>
      <c r="AV185" s="10" t="s">
        <v>99</v>
      </c>
      <c r="AW185" s="10" t="s">
        <v>35</v>
      </c>
      <c r="AX185" s="10" t="s">
        <v>78</v>
      </c>
      <c r="AY185" s="172" t="s">
        <v>149</v>
      </c>
    </row>
    <row r="186" spans="2:65" s="10" customFormat="1" ht="22.5" customHeight="1">
      <c r="B186" s="165"/>
      <c r="C186" s="166"/>
      <c r="D186" s="166"/>
      <c r="E186" s="167" t="s">
        <v>5</v>
      </c>
      <c r="F186" s="273" t="s">
        <v>241</v>
      </c>
      <c r="G186" s="274"/>
      <c r="H186" s="274"/>
      <c r="I186" s="274"/>
      <c r="J186" s="166"/>
      <c r="K186" s="168">
        <v>10.56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157</v>
      </c>
      <c r="AU186" s="172" t="s">
        <v>99</v>
      </c>
      <c r="AV186" s="10" t="s">
        <v>99</v>
      </c>
      <c r="AW186" s="10" t="s">
        <v>35</v>
      </c>
      <c r="AX186" s="10" t="s">
        <v>78</v>
      </c>
      <c r="AY186" s="172" t="s">
        <v>149</v>
      </c>
    </row>
    <row r="187" spans="2:65" s="10" customFormat="1" ht="22.5" customHeight="1">
      <c r="B187" s="165"/>
      <c r="C187" s="166"/>
      <c r="D187" s="166"/>
      <c r="E187" s="167" t="s">
        <v>5</v>
      </c>
      <c r="F187" s="273" t="s">
        <v>242</v>
      </c>
      <c r="G187" s="274"/>
      <c r="H187" s="274"/>
      <c r="I187" s="274"/>
      <c r="J187" s="166"/>
      <c r="K187" s="168">
        <v>18.399999999999999</v>
      </c>
      <c r="L187" s="166"/>
      <c r="M187" s="166"/>
      <c r="N187" s="166"/>
      <c r="O187" s="166"/>
      <c r="P187" s="166"/>
      <c r="Q187" s="166"/>
      <c r="R187" s="169"/>
      <c r="T187" s="170"/>
      <c r="U187" s="166"/>
      <c r="V187" s="166"/>
      <c r="W187" s="166"/>
      <c r="X187" s="166"/>
      <c r="Y187" s="166"/>
      <c r="Z187" s="166"/>
      <c r="AA187" s="171"/>
      <c r="AT187" s="172" t="s">
        <v>157</v>
      </c>
      <c r="AU187" s="172" t="s">
        <v>99</v>
      </c>
      <c r="AV187" s="10" t="s">
        <v>99</v>
      </c>
      <c r="AW187" s="10" t="s">
        <v>35</v>
      </c>
      <c r="AX187" s="10" t="s">
        <v>78</v>
      </c>
      <c r="AY187" s="172" t="s">
        <v>149</v>
      </c>
    </row>
    <row r="188" spans="2:65" s="12" customFormat="1" ht="22.5" customHeight="1">
      <c r="B188" s="181"/>
      <c r="C188" s="182"/>
      <c r="D188" s="182"/>
      <c r="E188" s="183" t="s">
        <v>5</v>
      </c>
      <c r="F188" s="275" t="s">
        <v>161</v>
      </c>
      <c r="G188" s="276"/>
      <c r="H188" s="276"/>
      <c r="I188" s="276"/>
      <c r="J188" s="182"/>
      <c r="K188" s="184">
        <v>96.16</v>
      </c>
      <c r="L188" s="182"/>
      <c r="M188" s="182"/>
      <c r="N188" s="182"/>
      <c r="O188" s="182"/>
      <c r="P188" s="182"/>
      <c r="Q188" s="182"/>
      <c r="R188" s="185"/>
      <c r="T188" s="186"/>
      <c r="U188" s="182"/>
      <c r="V188" s="182"/>
      <c r="W188" s="182"/>
      <c r="X188" s="182"/>
      <c r="Y188" s="182"/>
      <c r="Z188" s="182"/>
      <c r="AA188" s="187"/>
      <c r="AT188" s="188" t="s">
        <v>157</v>
      </c>
      <c r="AU188" s="188" t="s">
        <v>99</v>
      </c>
      <c r="AV188" s="12" t="s">
        <v>154</v>
      </c>
      <c r="AW188" s="12" t="s">
        <v>35</v>
      </c>
      <c r="AX188" s="12" t="s">
        <v>83</v>
      </c>
      <c r="AY188" s="188" t="s">
        <v>149</v>
      </c>
    </row>
    <row r="189" spans="2:65" s="1" customFormat="1" ht="22.5" customHeight="1">
      <c r="B189" s="129"/>
      <c r="C189" s="158" t="s">
        <v>243</v>
      </c>
      <c r="D189" s="158" t="s">
        <v>150</v>
      </c>
      <c r="E189" s="159" t="s">
        <v>244</v>
      </c>
      <c r="F189" s="266" t="s">
        <v>245</v>
      </c>
      <c r="G189" s="266"/>
      <c r="H189" s="266"/>
      <c r="I189" s="266"/>
      <c r="J189" s="160" t="s">
        <v>199</v>
      </c>
      <c r="K189" s="161">
        <v>23.28</v>
      </c>
      <c r="L189" s="267">
        <v>0</v>
      </c>
      <c r="M189" s="267"/>
      <c r="N189" s="268">
        <f>ROUND(L189*K189,2)</f>
        <v>0</v>
      </c>
      <c r="O189" s="268"/>
      <c r="P189" s="268"/>
      <c r="Q189" s="268"/>
      <c r="R189" s="132"/>
      <c r="T189" s="162" t="s">
        <v>5</v>
      </c>
      <c r="U189" s="46" t="s">
        <v>43</v>
      </c>
      <c r="V189" s="38"/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20" t="s">
        <v>154</v>
      </c>
      <c r="AT189" s="20" t="s">
        <v>150</v>
      </c>
      <c r="AU189" s="20" t="s">
        <v>99</v>
      </c>
      <c r="AY189" s="20" t="s">
        <v>149</v>
      </c>
      <c r="BE189" s="103">
        <f>IF(U189="základní",N189,0)</f>
        <v>0</v>
      </c>
      <c r="BF189" s="103">
        <f>IF(U189="snížená",N189,0)</f>
        <v>0</v>
      </c>
      <c r="BG189" s="103">
        <f>IF(U189="zákl. přenesená",N189,0)</f>
        <v>0</v>
      </c>
      <c r="BH189" s="103">
        <f>IF(U189="sníž. přenesená",N189,0)</f>
        <v>0</v>
      </c>
      <c r="BI189" s="103">
        <f>IF(U189="nulová",N189,0)</f>
        <v>0</v>
      </c>
      <c r="BJ189" s="20" t="s">
        <v>83</v>
      </c>
      <c r="BK189" s="103">
        <f>ROUND(L189*K189,2)</f>
        <v>0</v>
      </c>
      <c r="BL189" s="20" t="s">
        <v>154</v>
      </c>
      <c r="BM189" s="20" t="s">
        <v>246</v>
      </c>
    </row>
    <row r="190" spans="2:65" s="10" customFormat="1" ht="22.5" customHeight="1">
      <c r="B190" s="165"/>
      <c r="C190" s="166"/>
      <c r="D190" s="166"/>
      <c r="E190" s="167" t="s">
        <v>5</v>
      </c>
      <c r="F190" s="269" t="s">
        <v>247</v>
      </c>
      <c r="G190" s="270"/>
      <c r="H190" s="270"/>
      <c r="I190" s="270"/>
      <c r="J190" s="166"/>
      <c r="K190" s="168">
        <v>23.28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157</v>
      </c>
      <c r="AU190" s="172" t="s">
        <v>99</v>
      </c>
      <c r="AV190" s="10" t="s">
        <v>99</v>
      </c>
      <c r="AW190" s="10" t="s">
        <v>35</v>
      </c>
      <c r="AX190" s="10" t="s">
        <v>83</v>
      </c>
      <c r="AY190" s="172" t="s">
        <v>149</v>
      </c>
    </row>
    <row r="191" spans="2:65" s="1" customFormat="1" ht="31.5" customHeight="1">
      <c r="B191" s="129"/>
      <c r="C191" s="158" t="s">
        <v>248</v>
      </c>
      <c r="D191" s="158" t="s">
        <v>150</v>
      </c>
      <c r="E191" s="159" t="s">
        <v>249</v>
      </c>
      <c r="F191" s="266" t="s">
        <v>250</v>
      </c>
      <c r="G191" s="266"/>
      <c r="H191" s="266"/>
      <c r="I191" s="266"/>
      <c r="J191" s="160" t="s">
        <v>199</v>
      </c>
      <c r="K191" s="161">
        <v>700</v>
      </c>
      <c r="L191" s="267">
        <v>0</v>
      </c>
      <c r="M191" s="267"/>
      <c r="N191" s="268">
        <f>ROUND(L191*K191,2)</f>
        <v>0</v>
      </c>
      <c r="O191" s="268"/>
      <c r="P191" s="268"/>
      <c r="Q191" s="268"/>
      <c r="R191" s="132"/>
      <c r="T191" s="162" t="s">
        <v>5</v>
      </c>
      <c r="U191" s="46" t="s">
        <v>43</v>
      </c>
      <c r="V191" s="38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20" t="s">
        <v>154</v>
      </c>
      <c r="AT191" s="20" t="s">
        <v>150</v>
      </c>
      <c r="AU191" s="20" t="s">
        <v>99</v>
      </c>
      <c r="AY191" s="20" t="s">
        <v>149</v>
      </c>
      <c r="BE191" s="103">
        <f>IF(U191="základní",N191,0)</f>
        <v>0</v>
      </c>
      <c r="BF191" s="103">
        <f>IF(U191="snížená",N191,0)</f>
        <v>0</v>
      </c>
      <c r="BG191" s="103">
        <f>IF(U191="zákl. přenesená",N191,0)</f>
        <v>0</v>
      </c>
      <c r="BH191" s="103">
        <f>IF(U191="sníž. přenesená",N191,0)</f>
        <v>0</v>
      </c>
      <c r="BI191" s="103">
        <f>IF(U191="nulová",N191,0)</f>
        <v>0</v>
      </c>
      <c r="BJ191" s="20" t="s">
        <v>83</v>
      </c>
      <c r="BK191" s="103">
        <f>ROUND(L191*K191,2)</f>
        <v>0</v>
      </c>
      <c r="BL191" s="20" t="s">
        <v>154</v>
      </c>
      <c r="BM191" s="20" t="s">
        <v>251</v>
      </c>
    </row>
    <row r="192" spans="2:65" s="10" customFormat="1" ht="22.5" customHeight="1">
      <c r="B192" s="165"/>
      <c r="C192" s="166"/>
      <c r="D192" s="166"/>
      <c r="E192" s="167" t="s">
        <v>5</v>
      </c>
      <c r="F192" s="269" t="s">
        <v>227</v>
      </c>
      <c r="G192" s="270"/>
      <c r="H192" s="270"/>
      <c r="I192" s="270"/>
      <c r="J192" s="166"/>
      <c r="K192" s="168">
        <v>700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157</v>
      </c>
      <c r="AU192" s="172" t="s">
        <v>99</v>
      </c>
      <c r="AV192" s="10" t="s">
        <v>99</v>
      </c>
      <c r="AW192" s="10" t="s">
        <v>35</v>
      </c>
      <c r="AX192" s="10" t="s">
        <v>83</v>
      </c>
      <c r="AY192" s="172" t="s">
        <v>149</v>
      </c>
    </row>
    <row r="193" spans="2:65" s="1" customFormat="1" ht="31.5" customHeight="1">
      <c r="B193" s="129"/>
      <c r="C193" s="158" t="s">
        <v>252</v>
      </c>
      <c r="D193" s="158" t="s">
        <v>150</v>
      </c>
      <c r="E193" s="159" t="s">
        <v>253</v>
      </c>
      <c r="F193" s="266" t="s">
        <v>254</v>
      </c>
      <c r="G193" s="266"/>
      <c r="H193" s="266"/>
      <c r="I193" s="266"/>
      <c r="J193" s="160" t="s">
        <v>199</v>
      </c>
      <c r="K193" s="161">
        <v>700</v>
      </c>
      <c r="L193" s="267">
        <v>0</v>
      </c>
      <c r="M193" s="267"/>
      <c r="N193" s="268">
        <f>ROUND(L193*K193,2)</f>
        <v>0</v>
      </c>
      <c r="O193" s="268"/>
      <c r="P193" s="268"/>
      <c r="Q193" s="268"/>
      <c r="R193" s="132"/>
      <c r="T193" s="162" t="s">
        <v>5</v>
      </c>
      <c r="U193" s="46" t="s">
        <v>43</v>
      </c>
      <c r="V193" s="38"/>
      <c r="W193" s="163">
        <f>V193*K193</f>
        <v>0</v>
      </c>
      <c r="X193" s="163">
        <v>0</v>
      </c>
      <c r="Y193" s="163">
        <f>X193*K193</f>
        <v>0</v>
      </c>
      <c r="Z193" s="163">
        <v>0</v>
      </c>
      <c r="AA193" s="164">
        <f>Z193*K193</f>
        <v>0</v>
      </c>
      <c r="AR193" s="20" t="s">
        <v>154</v>
      </c>
      <c r="AT193" s="20" t="s">
        <v>150</v>
      </c>
      <c r="AU193" s="20" t="s">
        <v>99</v>
      </c>
      <c r="AY193" s="20" t="s">
        <v>149</v>
      </c>
      <c r="BE193" s="103">
        <f>IF(U193="základní",N193,0)</f>
        <v>0</v>
      </c>
      <c r="BF193" s="103">
        <f>IF(U193="snížená",N193,0)</f>
        <v>0</v>
      </c>
      <c r="BG193" s="103">
        <f>IF(U193="zákl. přenesená",N193,0)</f>
        <v>0</v>
      </c>
      <c r="BH193" s="103">
        <f>IF(U193="sníž. přenesená",N193,0)</f>
        <v>0</v>
      </c>
      <c r="BI193" s="103">
        <f>IF(U193="nulová",N193,0)</f>
        <v>0</v>
      </c>
      <c r="BJ193" s="20" t="s">
        <v>83</v>
      </c>
      <c r="BK193" s="103">
        <f>ROUND(L193*K193,2)</f>
        <v>0</v>
      </c>
      <c r="BL193" s="20" t="s">
        <v>154</v>
      </c>
      <c r="BM193" s="20" t="s">
        <v>255</v>
      </c>
    </row>
    <row r="194" spans="2:65" s="1" customFormat="1" ht="31.5" customHeight="1">
      <c r="B194" s="129"/>
      <c r="C194" s="158" t="s">
        <v>10</v>
      </c>
      <c r="D194" s="158" t="s">
        <v>150</v>
      </c>
      <c r="E194" s="159" t="s">
        <v>256</v>
      </c>
      <c r="F194" s="266" t="s">
        <v>257</v>
      </c>
      <c r="G194" s="266"/>
      <c r="H194" s="266"/>
      <c r="I194" s="266"/>
      <c r="J194" s="160" t="s">
        <v>199</v>
      </c>
      <c r="K194" s="161">
        <v>700</v>
      </c>
      <c r="L194" s="267">
        <v>0</v>
      </c>
      <c r="M194" s="267"/>
      <c r="N194" s="268">
        <f>ROUND(L194*K194,2)</f>
        <v>0</v>
      </c>
      <c r="O194" s="268"/>
      <c r="P194" s="268"/>
      <c r="Q194" s="268"/>
      <c r="R194" s="132"/>
      <c r="T194" s="162" t="s">
        <v>5</v>
      </c>
      <c r="U194" s="46" t="s">
        <v>43</v>
      </c>
      <c r="V194" s="38"/>
      <c r="W194" s="163">
        <f>V194*K194</f>
        <v>0</v>
      </c>
      <c r="X194" s="163">
        <v>0</v>
      </c>
      <c r="Y194" s="163">
        <f>X194*K194</f>
        <v>0</v>
      </c>
      <c r="Z194" s="163">
        <v>0</v>
      </c>
      <c r="AA194" s="164">
        <f>Z194*K194</f>
        <v>0</v>
      </c>
      <c r="AR194" s="20" t="s">
        <v>154</v>
      </c>
      <c r="AT194" s="20" t="s">
        <v>150</v>
      </c>
      <c r="AU194" s="20" t="s">
        <v>99</v>
      </c>
      <c r="AY194" s="20" t="s">
        <v>149</v>
      </c>
      <c r="BE194" s="103">
        <f>IF(U194="základní",N194,0)</f>
        <v>0</v>
      </c>
      <c r="BF194" s="103">
        <f>IF(U194="snížená",N194,0)</f>
        <v>0</v>
      </c>
      <c r="BG194" s="103">
        <f>IF(U194="zákl. přenesená",N194,0)</f>
        <v>0</v>
      </c>
      <c r="BH194" s="103">
        <f>IF(U194="sníž. přenesená",N194,0)</f>
        <v>0</v>
      </c>
      <c r="BI194" s="103">
        <f>IF(U194="nulová",N194,0)</f>
        <v>0</v>
      </c>
      <c r="BJ194" s="20" t="s">
        <v>83</v>
      </c>
      <c r="BK194" s="103">
        <f>ROUND(L194*K194,2)</f>
        <v>0</v>
      </c>
      <c r="BL194" s="20" t="s">
        <v>154</v>
      </c>
      <c r="BM194" s="20" t="s">
        <v>258</v>
      </c>
    </row>
    <row r="195" spans="2:65" s="1" customFormat="1" ht="31.5" customHeight="1">
      <c r="B195" s="129"/>
      <c r="C195" s="158" t="s">
        <v>259</v>
      </c>
      <c r="D195" s="158" t="s">
        <v>150</v>
      </c>
      <c r="E195" s="159" t="s">
        <v>260</v>
      </c>
      <c r="F195" s="266" t="s">
        <v>261</v>
      </c>
      <c r="G195" s="266"/>
      <c r="H195" s="266"/>
      <c r="I195" s="266"/>
      <c r="J195" s="160" t="s">
        <v>199</v>
      </c>
      <c r="K195" s="161">
        <v>96.16</v>
      </c>
      <c r="L195" s="267">
        <v>0</v>
      </c>
      <c r="M195" s="267"/>
      <c r="N195" s="268">
        <f>ROUND(L195*K195,2)</f>
        <v>0</v>
      </c>
      <c r="O195" s="268"/>
      <c r="P195" s="268"/>
      <c r="Q195" s="268"/>
      <c r="R195" s="132"/>
      <c r="T195" s="162" t="s">
        <v>5</v>
      </c>
      <c r="U195" s="46" t="s">
        <v>43</v>
      </c>
      <c r="V195" s="38"/>
      <c r="W195" s="163">
        <f>V195*K195</f>
        <v>0</v>
      </c>
      <c r="X195" s="163">
        <v>8.4250000000000005E-2</v>
      </c>
      <c r="Y195" s="163">
        <f>X195*K195</f>
        <v>8.1014800000000005</v>
      </c>
      <c r="Z195" s="163">
        <v>0</v>
      </c>
      <c r="AA195" s="164">
        <f>Z195*K195</f>
        <v>0</v>
      </c>
      <c r="AR195" s="20" t="s">
        <v>154</v>
      </c>
      <c r="AT195" s="20" t="s">
        <v>150</v>
      </c>
      <c r="AU195" s="20" t="s">
        <v>99</v>
      </c>
      <c r="AY195" s="20" t="s">
        <v>149</v>
      </c>
      <c r="BE195" s="103">
        <f>IF(U195="základní",N195,0)</f>
        <v>0</v>
      </c>
      <c r="BF195" s="103">
        <f>IF(U195="snížená",N195,0)</f>
        <v>0</v>
      </c>
      <c r="BG195" s="103">
        <f>IF(U195="zákl. přenesená",N195,0)</f>
        <v>0</v>
      </c>
      <c r="BH195" s="103">
        <f>IF(U195="sníž. přenesená",N195,0)</f>
        <v>0</v>
      </c>
      <c r="BI195" s="103">
        <f>IF(U195="nulová",N195,0)</f>
        <v>0</v>
      </c>
      <c r="BJ195" s="20" t="s">
        <v>83</v>
      </c>
      <c r="BK195" s="103">
        <f>ROUND(L195*K195,2)</f>
        <v>0</v>
      </c>
      <c r="BL195" s="20" t="s">
        <v>154</v>
      </c>
      <c r="BM195" s="20" t="s">
        <v>262</v>
      </c>
    </row>
    <row r="196" spans="2:65" s="10" customFormat="1" ht="22.5" customHeight="1">
      <c r="B196" s="165"/>
      <c r="C196" s="166"/>
      <c r="D196" s="166"/>
      <c r="E196" s="167" t="s">
        <v>5</v>
      </c>
      <c r="F196" s="269" t="s">
        <v>203</v>
      </c>
      <c r="G196" s="270"/>
      <c r="H196" s="270"/>
      <c r="I196" s="270"/>
      <c r="J196" s="166"/>
      <c r="K196" s="168">
        <v>96.16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157</v>
      </c>
      <c r="AU196" s="172" t="s">
        <v>99</v>
      </c>
      <c r="AV196" s="10" t="s">
        <v>99</v>
      </c>
      <c r="AW196" s="10" t="s">
        <v>35</v>
      </c>
      <c r="AX196" s="10" t="s">
        <v>83</v>
      </c>
      <c r="AY196" s="172" t="s">
        <v>149</v>
      </c>
    </row>
    <row r="197" spans="2:65" s="1" customFormat="1" ht="31.5" customHeight="1">
      <c r="B197" s="129"/>
      <c r="C197" s="189" t="s">
        <v>263</v>
      </c>
      <c r="D197" s="189" t="s">
        <v>264</v>
      </c>
      <c r="E197" s="190" t="s">
        <v>265</v>
      </c>
      <c r="F197" s="279" t="s">
        <v>266</v>
      </c>
      <c r="G197" s="279"/>
      <c r="H197" s="279"/>
      <c r="I197" s="279"/>
      <c r="J197" s="191" t="s">
        <v>199</v>
      </c>
      <c r="K197" s="192">
        <v>100.968</v>
      </c>
      <c r="L197" s="280">
        <v>0</v>
      </c>
      <c r="M197" s="280"/>
      <c r="N197" s="281">
        <f>ROUND(L197*K197,2)</f>
        <v>0</v>
      </c>
      <c r="O197" s="268"/>
      <c r="P197" s="268"/>
      <c r="Q197" s="268"/>
      <c r="R197" s="132"/>
      <c r="T197" s="162" t="s">
        <v>5</v>
      </c>
      <c r="U197" s="46" t="s">
        <v>43</v>
      </c>
      <c r="V197" s="38"/>
      <c r="W197" s="163">
        <f>V197*K197</f>
        <v>0</v>
      </c>
      <c r="X197" s="163">
        <v>0.14000000000000001</v>
      </c>
      <c r="Y197" s="163">
        <f>X197*K197</f>
        <v>14.135520000000001</v>
      </c>
      <c r="Z197" s="163">
        <v>0</v>
      </c>
      <c r="AA197" s="164">
        <f>Z197*K197</f>
        <v>0</v>
      </c>
      <c r="AR197" s="20" t="s">
        <v>190</v>
      </c>
      <c r="AT197" s="20" t="s">
        <v>264</v>
      </c>
      <c r="AU197" s="20" t="s">
        <v>99</v>
      </c>
      <c r="AY197" s="20" t="s">
        <v>149</v>
      </c>
      <c r="BE197" s="103">
        <f>IF(U197="základní",N197,0)</f>
        <v>0</v>
      </c>
      <c r="BF197" s="103">
        <f>IF(U197="snížená",N197,0)</f>
        <v>0</v>
      </c>
      <c r="BG197" s="103">
        <f>IF(U197="zákl. přenesená",N197,0)</f>
        <v>0</v>
      </c>
      <c r="BH197" s="103">
        <f>IF(U197="sníž. přenesená",N197,0)</f>
        <v>0</v>
      </c>
      <c r="BI197" s="103">
        <f>IF(U197="nulová",N197,0)</f>
        <v>0</v>
      </c>
      <c r="BJ197" s="20" t="s">
        <v>83</v>
      </c>
      <c r="BK197" s="103">
        <f>ROUND(L197*K197,2)</f>
        <v>0</v>
      </c>
      <c r="BL197" s="20" t="s">
        <v>154</v>
      </c>
      <c r="BM197" s="20" t="s">
        <v>267</v>
      </c>
    </row>
    <row r="198" spans="2:65" s="10" customFormat="1" ht="22.5" customHeight="1">
      <c r="B198" s="165"/>
      <c r="C198" s="166"/>
      <c r="D198" s="166"/>
      <c r="E198" s="167" t="s">
        <v>5</v>
      </c>
      <c r="F198" s="269" t="s">
        <v>268</v>
      </c>
      <c r="G198" s="270"/>
      <c r="H198" s="270"/>
      <c r="I198" s="270"/>
      <c r="J198" s="166"/>
      <c r="K198" s="168">
        <v>100.968</v>
      </c>
      <c r="L198" s="166"/>
      <c r="M198" s="166"/>
      <c r="N198" s="166"/>
      <c r="O198" s="166"/>
      <c r="P198" s="166"/>
      <c r="Q198" s="166"/>
      <c r="R198" s="169"/>
      <c r="T198" s="170"/>
      <c r="U198" s="166"/>
      <c r="V198" s="166"/>
      <c r="W198" s="166"/>
      <c r="X198" s="166"/>
      <c r="Y198" s="166"/>
      <c r="Z198" s="166"/>
      <c r="AA198" s="171"/>
      <c r="AT198" s="172" t="s">
        <v>157</v>
      </c>
      <c r="AU198" s="172" t="s">
        <v>99</v>
      </c>
      <c r="AV198" s="10" t="s">
        <v>99</v>
      </c>
      <c r="AW198" s="10" t="s">
        <v>35</v>
      </c>
      <c r="AX198" s="10" t="s">
        <v>83</v>
      </c>
      <c r="AY198" s="172" t="s">
        <v>149</v>
      </c>
    </row>
    <row r="199" spans="2:65" s="9" customFormat="1" ht="29.85" customHeight="1">
      <c r="B199" s="147"/>
      <c r="C199" s="148"/>
      <c r="D199" s="157" t="s">
        <v>112</v>
      </c>
      <c r="E199" s="157"/>
      <c r="F199" s="157"/>
      <c r="G199" s="157"/>
      <c r="H199" s="157"/>
      <c r="I199" s="157"/>
      <c r="J199" s="157"/>
      <c r="K199" s="157"/>
      <c r="L199" s="157"/>
      <c r="M199" s="157"/>
      <c r="N199" s="289">
        <f>BK199</f>
        <v>0</v>
      </c>
      <c r="O199" s="290"/>
      <c r="P199" s="290"/>
      <c r="Q199" s="290"/>
      <c r="R199" s="150"/>
      <c r="T199" s="151"/>
      <c r="U199" s="148"/>
      <c r="V199" s="148"/>
      <c r="W199" s="152">
        <f>SUM(W200:W201)</f>
        <v>0</v>
      </c>
      <c r="X199" s="148"/>
      <c r="Y199" s="152">
        <f>SUM(Y200:Y201)</f>
        <v>3.9399999999999999E-3</v>
      </c>
      <c r="Z199" s="148"/>
      <c r="AA199" s="153">
        <f>SUM(AA200:AA201)</f>
        <v>0</v>
      </c>
      <c r="AR199" s="154" t="s">
        <v>83</v>
      </c>
      <c r="AT199" s="155" t="s">
        <v>77</v>
      </c>
      <c r="AU199" s="155" t="s">
        <v>83</v>
      </c>
      <c r="AY199" s="154" t="s">
        <v>149</v>
      </c>
      <c r="BK199" s="156">
        <f>SUM(BK200:BK201)</f>
        <v>0</v>
      </c>
    </row>
    <row r="200" spans="2:65" s="1" customFormat="1" ht="31.5" customHeight="1">
      <c r="B200" s="129"/>
      <c r="C200" s="158" t="s">
        <v>269</v>
      </c>
      <c r="D200" s="158" t="s">
        <v>150</v>
      </c>
      <c r="E200" s="159" t="s">
        <v>270</v>
      </c>
      <c r="F200" s="266" t="s">
        <v>271</v>
      </c>
      <c r="G200" s="266"/>
      <c r="H200" s="266"/>
      <c r="I200" s="266"/>
      <c r="J200" s="160" t="s">
        <v>215</v>
      </c>
      <c r="K200" s="161">
        <v>197</v>
      </c>
      <c r="L200" s="267">
        <v>0</v>
      </c>
      <c r="M200" s="267"/>
      <c r="N200" s="268">
        <f>ROUND(L200*K200,2)</f>
        <v>0</v>
      </c>
      <c r="O200" s="268"/>
      <c r="P200" s="268"/>
      <c r="Q200" s="268"/>
      <c r="R200" s="132"/>
      <c r="T200" s="162" t="s">
        <v>5</v>
      </c>
      <c r="U200" s="46" t="s">
        <v>43</v>
      </c>
      <c r="V200" s="38"/>
      <c r="W200" s="163">
        <f>V200*K200</f>
        <v>0</v>
      </c>
      <c r="X200" s="163">
        <v>2.0000000000000002E-5</v>
      </c>
      <c r="Y200" s="163">
        <f>X200*K200</f>
        <v>3.9399999999999999E-3</v>
      </c>
      <c r="Z200" s="163">
        <v>0</v>
      </c>
      <c r="AA200" s="164">
        <f>Z200*K200</f>
        <v>0</v>
      </c>
      <c r="AR200" s="20" t="s">
        <v>154</v>
      </c>
      <c r="AT200" s="20" t="s">
        <v>150</v>
      </c>
      <c r="AU200" s="20" t="s">
        <v>99</v>
      </c>
      <c r="AY200" s="20" t="s">
        <v>149</v>
      </c>
      <c r="BE200" s="103">
        <f>IF(U200="základní",N200,0)</f>
        <v>0</v>
      </c>
      <c r="BF200" s="103">
        <f>IF(U200="snížená",N200,0)</f>
        <v>0</v>
      </c>
      <c r="BG200" s="103">
        <f>IF(U200="zákl. přenesená",N200,0)</f>
        <v>0</v>
      </c>
      <c r="BH200" s="103">
        <f>IF(U200="sníž. přenesená",N200,0)</f>
        <v>0</v>
      </c>
      <c r="BI200" s="103">
        <f>IF(U200="nulová",N200,0)</f>
        <v>0</v>
      </c>
      <c r="BJ200" s="20" t="s">
        <v>83</v>
      </c>
      <c r="BK200" s="103">
        <f>ROUND(L200*K200,2)</f>
        <v>0</v>
      </c>
      <c r="BL200" s="20" t="s">
        <v>154</v>
      </c>
      <c r="BM200" s="20" t="s">
        <v>272</v>
      </c>
    </row>
    <row r="201" spans="2:65" s="10" customFormat="1" ht="22.5" customHeight="1">
      <c r="B201" s="165"/>
      <c r="C201" s="166"/>
      <c r="D201" s="166"/>
      <c r="E201" s="167" t="s">
        <v>5</v>
      </c>
      <c r="F201" s="269" t="s">
        <v>273</v>
      </c>
      <c r="G201" s="270"/>
      <c r="H201" s="270"/>
      <c r="I201" s="270"/>
      <c r="J201" s="166"/>
      <c r="K201" s="168">
        <v>197</v>
      </c>
      <c r="L201" s="166"/>
      <c r="M201" s="166"/>
      <c r="N201" s="166"/>
      <c r="O201" s="166"/>
      <c r="P201" s="166"/>
      <c r="Q201" s="166"/>
      <c r="R201" s="169"/>
      <c r="T201" s="170"/>
      <c r="U201" s="166"/>
      <c r="V201" s="166"/>
      <c r="W201" s="166"/>
      <c r="X201" s="166"/>
      <c r="Y201" s="166"/>
      <c r="Z201" s="166"/>
      <c r="AA201" s="171"/>
      <c r="AT201" s="172" t="s">
        <v>157</v>
      </c>
      <c r="AU201" s="172" t="s">
        <v>99</v>
      </c>
      <c r="AV201" s="10" t="s">
        <v>99</v>
      </c>
      <c r="AW201" s="10" t="s">
        <v>35</v>
      </c>
      <c r="AX201" s="10" t="s">
        <v>83</v>
      </c>
      <c r="AY201" s="172" t="s">
        <v>149</v>
      </c>
    </row>
    <row r="202" spans="2:65" s="9" customFormat="1" ht="29.85" customHeight="1">
      <c r="B202" s="147"/>
      <c r="C202" s="148"/>
      <c r="D202" s="157" t="s">
        <v>113</v>
      </c>
      <c r="E202" s="157"/>
      <c r="F202" s="157"/>
      <c r="G202" s="157"/>
      <c r="H202" s="157"/>
      <c r="I202" s="157"/>
      <c r="J202" s="157"/>
      <c r="K202" s="157"/>
      <c r="L202" s="157"/>
      <c r="M202" s="157"/>
      <c r="N202" s="289">
        <f>BK202</f>
        <v>0</v>
      </c>
      <c r="O202" s="290"/>
      <c r="P202" s="290"/>
      <c r="Q202" s="290"/>
      <c r="R202" s="150"/>
      <c r="T202" s="151"/>
      <c r="U202" s="148"/>
      <c r="V202" s="148"/>
      <c r="W202" s="152">
        <f>SUM(W203:W219)</f>
        <v>0</v>
      </c>
      <c r="X202" s="148"/>
      <c r="Y202" s="152">
        <f>SUM(Y203:Y219)</f>
        <v>46.90582818</v>
      </c>
      <c r="Z202" s="148"/>
      <c r="AA202" s="153">
        <f>SUM(AA203:AA219)</f>
        <v>0</v>
      </c>
      <c r="AR202" s="154" t="s">
        <v>83</v>
      </c>
      <c r="AT202" s="155" t="s">
        <v>77</v>
      </c>
      <c r="AU202" s="155" t="s">
        <v>83</v>
      </c>
      <c r="AY202" s="154" t="s">
        <v>149</v>
      </c>
      <c r="BK202" s="156">
        <f>SUM(BK203:BK219)</f>
        <v>0</v>
      </c>
    </row>
    <row r="203" spans="2:65" s="1" customFormat="1" ht="44.25" customHeight="1">
      <c r="B203" s="129"/>
      <c r="C203" s="158" t="s">
        <v>274</v>
      </c>
      <c r="D203" s="158" t="s">
        <v>150</v>
      </c>
      <c r="E203" s="159" t="s">
        <v>275</v>
      </c>
      <c r="F203" s="266" t="s">
        <v>276</v>
      </c>
      <c r="G203" s="266"/>
      <c r="H203" s="266"/>
      <c r="I203" s="266"/>
      <c r="J203" s="160" t="s">
        <v>215</v>
      </c>
      <c r="K203" s="161">
        <v>189.3</v>
      </c>
      <c r="L203" s="267">
        <v>0</v>
      </c>
      <c r="M203" s="267"/>
      <c r="N203" s="268">
        <f>ROUND(L203*K203,2)</f>
        <v>0</v>
      </c>
      <c r="O203" s="268"/>
      <c r="P203" s="268"/>
      <c r="Q203" s="268"/>
      <c r="R203" s="132"/>
      <c r="T203" s="162" t="s">
        <v>5</v>
      </c>
      <c r="U203" s="46" t="s">
        <v>43</v>
      </c>
      <c r="V203" s="38"/>
      <c r="W203" s="163">
        <f>V203*K203</f>
        <v>0</v>
      </c>
      <c r="X203" s="163">
        <v>0.1295</v>
      </c>
      <c r="Y203" s="163">
        <f>X203*K203</f>
        <v>24.514350000000004</v>
      </c>
      <c r="Z203" s="163">
        <v>0</v>
      </c>
      <c r="AA203" s="164">
        <f>Z203*K203</f>
        <v>0</v>
      </c>
      <c r="AR203" s="20" t="s">
        <v>154</v>
      </c>
      <c r="AT203" s="20" t="s">
        <v>150</v>
      </c>
      <c r="AU203" s="20" t="s">
        <v>99</v>
      </c>
      <c r="AY203" s="20" t="s">
        <v>149</v>
      </c>
      <c r="BE203" s="103">
        <f>IF(U203="základní",N203,0)</f>
        <v>0</v>
      </c>
      <c r="BF203" s="103">
        <f>IF(U203="snížená",N203,0)</f>
        <v>0</v>
      </c>
      <c r="BG203" s="103">
        <f>IF(U203="zákl. přenesená",N203,0)</f>
        <v>0</v>
      </c>
      <c r="BH203" s="103">
        <f>IF(U203="sníž. přenesená",N203,0)</f>
        <v>0</v>
      </c>
      <c r="BI203" s="103">
        <f>IF(U203="nulová",N203,0)</f>
        <v>0</v>
      </c>
      <c r="BJ203" s="20" t="s">
        <v>83</v>
      </c>
      <c r="BK203" s="103">
        <f>ROUND(L203*K203,2)</f>
        <v>0</v>
      </c>
      <c r="BL203" s="20" t="s">
        <v>154</v>
      </c>
      <c r="BM203" s="20" t="s">
        <v>277</v>
      </c>
    </row>
    <row r="204" spans="2:65" s="10" customFormat="1" ht="22.5" customHeight="1">
      <c r="B204" s="165"/>
      <c r="C204" s="166"/>
      <c r="D204" s="166"/>
      <c r="E204" s="167" t="s">
        <v>5</v>
      </c>
      <c r="F204" s="269" t="s">
        <v>278</v>
      </c>
      <c r="G204" s="270"/>
      <c r="H204" s="270"/>
      <c r="I204" s="270"/>
      <c r="J204" s="166"/>
      <c r="K204" s="168">
        <v>110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157</v>
      </c>
      <c r="AU204" s="172" t="s">
        <v>99</v>
      </c>
      <c r="AV204" s="10" t="s">
        <v>99</v>
      </c>
      <c r="AW204" s="10" t="s">
        <v>35</v>
      </c>
      <c r="AX204" s="10" t="s">
        <v>78</v>
      </c>
      <c r="AY204" s="172" t="s">
        <v>149</v>
      </c>
    </row>
    <row r="205" spans="2:65" s="10" customFormat="1" ht="22.5" customHeight="1">
      <c r="B205" s="165"/>
      <c r="C205" s="166"/>
      <c r="D205" s="166"/>
      <c r="E205" s="167" t="s">
        <v>5</v>
      </c>
      <c r="F205" s="273" t="s">
        <v>279</v>
      </c>
      <c r="G205" s="274"/>
      <c r="H205" s="274"/>
      <c r="I205" s="274"/>
      <c r="J205" s="166"/>
      <c r="K205" s="168">
        <v>79.3</v>
      </c>
      <c r="L205" s="166"/>
      <c r="M205" s="166"/>
      <c r="N205" s="166"/>
      <c r="O205" s="166"/>
      <c r="P205" s="166"/>
      <c r="Q205" s="166"/>
      <c r="R205" s="169"/>
      <c r="T205" s="170"/>
      <c r="U205" s="166"/>
      <c r="V205" s="166"/>
      <c r="W205" s="166"/>
      <c r="X205" s="166"/>
      <c r="Y205" s="166"/>
      <c r="Z205" s="166"/>
      <c r="AA205" s="171"/>
      <c r="AT205" s="172" t="s">
        <v>157</v>
      </c>
      <c r="AU205" s="172" t="s">
        <v>99</v>
      </c>
      <c r="AV205" s="10" t="s">
        <v>99</v>
      </c>
      <c r="AW205" s="10" t="s">
        <v>35</v>
      </c>
      <c r="AX205" s="10" t="s">
        <v>78</v>
      </c>
      <c r="AY205" s="172" t="s">
        <v>149</v>
      </c>
    </row>
    <row r="206" spans="2:65" s="12" customFormat="1" ht="22.5" customHeight="1">
      <c r="B206" s="181"/>
      <c r="C206" s="182"/>
      <c r="D206" s="182"/>
      <c r="E206" s="183" t="s">
        <v>5</v>
      </c>
      <c r="F206" s="275" t="s">
        <v>161</v>
      </c>
      <c r="G206" s="276"/>
      <c r="H206" s="276"/>
      <c r="I206" s="276"/>
      <c r="J206" s="182"/>
      <c r="K206" s="184">
        <v>189.3</v>
      </c>
      <c r="L206" s="182"/>
      <c r="M206" s="182"/>
      <c r="N206" s="182"/>
      <c r="O206" s="182"/>
      <c r="P206" s="182"/>
      <c r="Q206" s="182"/>
      <c r="R206" s="185"/>
      <c r="T206" s="186"/>
      <c r="U206" s="182"/>
      <c r="V206" s="182"/>
      <c r="W206" s="182"/>
      <c r="X206" s="182"/>
      <c r="Y206" s="182"/>
      <c r="Z206" s="182"/>
      <c r="AA206" s="187"/>
      <c r="AT206" s="188" t="s">
        <v>157</v>
      </c>
      <c r="AU206" s="188" t="s">
        <v>99</v>
      </c>
      <c r="AV206" s="12" t="s">
        <v>154</v>
      </c>
      <c r="AW206" s="12" t="s">
        <v>35</v>
      </c>
      <c r="AX206" s="12" t="s">
        <v>83</v>
      </c>
      <c r="AY206" s="188" t="s">
        <v>149</v>
      </c>
    </row>
    <row r="207" spans="2:65" s="1" customFormat="1" ht="31.5" customHeight="1">
      <c r="B207" s="129"/>
      <c r="C207" s="158" t="s">
        <v>280</v>
      </c>
      <c r="D207" s="158" t="s">
        <v>150</v>
      </c>
      <c r="E207" s="159" t="s">
        <v>281</v>
      </c>
      <c r="F207" s="266" t="s">
        <v>282</v>
      </c>
      <c r="G207" s="266"/>
      <c r="H207" s="266"/>
      <c r="I207" s="266"/>
      <c r="J207" s="160" t="s">
        <v>153</v>
      </c>
      <c r="K207" s="161">
        <v>5.6790000000000003</v>
      </c>
      <c r="L207" s="267">
        <v>0</v>
      </c>
      <c r="M207" s="267"/>
      <c r="N207" s="268">
        <f>ROUND(L207*K207,2)</f>
        <v>0</v>
      </c>
      <c r="O207" s="268"/>
      <c r="P207" s="268"/>
      <c r="Q207" s="268"/>
      <c r="R207" s="132"/>
      <c r="T207" s="162" t="s">
        <v>5</v>
      </c>
      <c r="U207" s="46" t="s">
        <v>43</v>
      </c>
      <c r="V207" s="38"/>
      <c r="W207" s="163">
        <f>V207*K207</f>
        <v>0</v>
      </c>
      <c r="X207" s="163">
        <v>2.2563399999999998</v>
      </c>
      <c r="Y207" s="163">
        <f>X207*K207</f>
        <v>12.81375486</v>
      </c>
      <c r="Z207" s="163">
        <v>0</v>
      </c>
      <c r="AA207" s="164">
        <f>Z207*K207</f>
        <v>0</v>
      </c>
      <c r="AR207" s="20" t="s">
        <v>154</v>
      </c>
      <c r="AT207" s="20" t="s">
        <v>150</v>
      </c>
      <c r="AU207" s="20" t="s">
        <v>99</v>
      </c>
      <c r="AY207" s="20" t="s">
        <v>149</v>
      </c>
      <c r="BE207" s="103">
        <f>IF(U207="základní",N207,0)</f>
        <v>0</v>
      </c>
      <c r="BF207" s="103">
        <f>IF(U207="snížená",N207,0)</f>
        <v>0</v>
      </c>
      <c r="BG207" s="103">
        <f>IF(U207="zákl. přenesená",N207,0)</f>
        <v>0</v>
      </c>
      <c r="BH207" s="103">
        <f>IF(U207="sníž. přenesená",N207,0)</f>
        <v>0</v>
      </c>
      <c r="BI207" s="103">
        <f>IF(U207="nulová",N207,0)</f>
        <v>0</v>
      </c>
      <c r="BJ207" s="20" t="s">
        <v>83</v>
      </c>
      <c r="BK207" s="103">
        <f>ROUND(L207*K207,2)</f>
        <v>0</v>
      </c>
      <c r="BL207" s="20" t="s">
        <v>154</v>
      </c>
      <c r="BM207" s="20" t="s">
        <v>283</v>
      </c>
    </row>
    <row r="208" spans="2:65" s="10" customFormat="1" ht="22.5" customHeight="1">
      <c r="B208" s="165"/>
      <c r="C208" s="166"/>
      <c r="D208" s="166"/>
      <c r="E208" s="167" t="s">
        <v>5</v>
      </c>
      <c r="F208" s="269" t="s">
        <v>284</v>
      </c>
      <c r="G208" s="270"/>
      <c r="H208" s="270"/>
      <c r="I208" s="270"/>
      <c r="J208" s="166"/>
      <c r="K208" s="168">
        <v>3.3</v>
      </c>
      <c r="L208" s="166"/>
      <c r="M208" s="166"/>
      <c r="N208" s="166"/>
      <c r="O208" s="166"/>
      <c r="P208" s="166"/>
      <c r="Q208" s="166"/>
      <c r="R208" s="169"/>
      <c r="T208" s="170"/>
      <c r="U208" s="166"/>
      <c r="V208" s="166"/>
      <c r="W208" s="166"/>
      <c r="X208" s="166"/>
      <c r="Y208" s="166"/>
      <c r="Z208" s="166"/>
      <c r="AA208" s="171"/>
      <c r="AT208" s="172" t="s">
        <v>157</v>
      </c>
      <c r="AU208" s="172" t="s">
        <v>99</v>
      </c>
      <c r="AV208" s="10" t="s">
        <v>99</v>
      </c>
      <c r="AW208" s="10" t="s">
        <v>35</v>
      </c>
      <c r="AX208" s="10" t="s">
        <v>78</v>
      </c>
      <c r="AY208" s="172" t="s">
        <v>149</v>
      </c>
    </row>
    <row r="209" spans="2:65" s="10" customFormat="1" ht="22.5" customHeight="1">
      <c r="B209" s="165"/>
      <c r="C209" s="166"/>
      <c r="D209" s="166"/>
      <c r="E209" s="167" t="s">
        <v>5</v>
      </c>
      <c r="F209" s="273" t="s">
        <v>285</v>
      </c>
      <c r="G209" s="274"/>
      <c r="H209" s="274"/>
      <c r="I209" s="274"/>
      <c r="J209" s="166"/>
      <c r="K209" s="168">
        <v>2.379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157</v>
      </c>
      <c r="AU209" s="172" t="s">
        <v>99</v>
      </c>
      <c r="AV209" s="10" t="s">
        <v>99</v>
      </c>
      <c r="AW209" s="10" t="s">
        <v>35</v>
      </c>
      <c r="AX209" s="10" t="s">
        <v>78</v>
      </c>
      <c r="AY209" s="172" t="s">
        <v>149</v>
      </c>
    </row>
    <row r="210" spans="2:65" s="12" customFormat="1" ht="22.5" customHeight="1">
      <c r="B210" s="181"/>
      <c r="C210" s="182"/>
      <c r="D210" s="182"/>
      <c r="E210" s="183" t="s">
        <v>5</v>
      </c>
      <c r="F210" s="275" t="s">
        <v>161</v>
      </c>
      <c r="G210" s="276"/>
      <c r="H210" s="276"/>
      <c r="I210" s="276"/>
      <c r="J210" s="182"/>
      <c r="K210" s="184">
        <v>5.6790000000000003</v>
      </c>
      <c r="L210" s="182"/>
      <c r="M210" s="182"/>
      <c r="N210" s="182"/>
      <c r="O210" s="182"/>
      <c r="P210" s="182"/>
      <c r="Q210" s="182"/>
      <c r="R210" s="185"/>
      <c r="T210" s="186"/>
      <c r="U210" s="182"/>
      <c r="V210" s="182"/>
      <c r="W210" s="182"/>
      <c r="X210" s="182"/>
      <c r="Y210" s="182"/>
      <c r="Z210" s="182"/>
      <c r="AA210" s="187"/>
      <c r="AT210" s="188" t="s">
        <v>157</v>
      </c>
      <c r="AU210" s="188" t="s">
        <v>99</v>
      </c>
      <c r="AV210" s="12" t="s">
        <v>154</v>
      </c>
      <c r="AW210" s="12" t="s">
        <v>35</v>
      </c>
      <c r="AX210" s="12" t="s">
        <v>83</v>
      </c>
      <c r="AY210" s="188" t="s">
        <v>149</v>
      </c>
    </row>
    <row r="211" spans="2:65" s="1" customFormat="1" ht="31.5" customHeight="1">
      <c r="B211" s="129"/>
      <c r="C211" s="189" t="s">
        <v>286</v>
      </c>
      <c r="D211" s="189" t="s">
        <v>264</v>
      </c>
      <c r="E211" s="190" t="s">
        <v>287</v>
      </c>
      <c r="F211" s="279" t="s">
        <v>288</v>
      </c>
      <c r="G211" s="279"/>
      <c r="H211" s="279"/>
      <c r="I211" s="279"/>
      <c r="J211" s="191" t="s">
        <v>289</v>
      </c>
      <c r="K211" s="192">
        <v>397.53</v>
      </c>
      <c r="L211" s="280">
        <v>0</v>
      </c>
      <c r="M211" s="280"/>
      <c r="N211" s="281">
        <f>ROUND(L211*K211,2)</f>
        <v>0</v>
      </c>
      <c r="O211" s="268"/>
      <c r="P211" s="268"/>
      <c r="Q211" s="268"/>
      <c r="R211" s="132"/>
      <c r="T211" s="162" t="s">
        <v>5</v>
      </c>
      <c r="U211" s="46" t="s">
        <v>43</v>
      </c>
      <c r="V211" s="38"/>
      <c r="W211" s="163">
        <f>V211*K211</f>
        <v>0</v>
      </c>
      <c r="X211" s="163">
        <v>2.4E-2</v>
      </c>
      <c r="Y211" s="163">
        <f>X211*K211</f>
        <v>9.5407200000000003</v>
      </c>
      <c r="Z211" s="163">
        <v>0</v>
      </c>
      <c r="AA211" s="164">
        <f>Z211*K211</f>
        <v>0</v>
      </c>
      <c r="AR211" s="20" t="s">
        <v>190</v>
      </c>
      <c r="AT211" s="20" t="s">
        <v>264</v>
      </c>
      <c r="AU211" s="20" t="s">
        <v>99</v>
      </c>
      <c r="AY211" s="20" t="s">
        <v>149</v>
      </c>
      <c r="BE211" s="103">
        <f>IF(U211="základní",N211,0)</f>
        <v>0</v>
      </c>
      <c r="BF211" s="103">
        <f>IF(U211="snížená",N211,0)</f>
        <v>0</v>
      </c>
      <c r="BG211" s="103">
        <f>IF(U211="zákl. přenesená",N211,0)</f>
        <v>0</v>
      </c>
      <c r="BH211" s="103">
        <f>IF(U211="sníž. přenesená",N211,0)</f>
        <v>0</v>
      </c>
      <c r="BI211" s="103">
        <f>IF(U211="nulová",N211,0)</f>
        <v>0</v>
      </c>
      <c r="BJ211" s="20" t="s">
        <v>83</v>
      </c>
      <c r="BK211" s="103">
        <f>ROUND(L211*K211,2)</f>
        <v>0</v>
      </c>
      <c r="BL211" s="20" t="s">
        <v>154</v>
      </c>
      <c r="BM211" s="20" t="s">
        <v>290</v>
      </c>
    </row>
    <row r="212" spans="2:65" s="10" customFormat="1" ht="22.5" customHeight="1">
      <c r="B212" s="165"/>
      <c r="C212" s="166"/>
      <c r="D212" s="166"/>
      <c r="E212" s="167" t="s">
        <v>5</v>
      </c>
      <c r="F212" s="269" t="s">
        <v>291</v>
      </c>
      <c r="G212" s="270"/>
      <c r="H212" s="270"/>
      <c r="I212" s="270"/>
      <c r="J212" s="166"/>
      <c r="K212" s="168">
        <v>397.53</v>
      </c>
      <c r="L212" s="166"/>
      <c r="M212" s="166"/>
      <c r="N212" s="166"/>
      <c r="O212" s="166"/>
      <c r="P212" s="166"/>
      <c r="Q212" s="166"/>
      <c r="R212" s="169"/>
      <c r="T212" s="170"/>
      <c r="U212" s="166"/>
      <c r="V212" s="166"/>
      <c r="W212" s="166"/>
      <c r="X212" s="166"/>
      <c r="Y212" s="166"/>
      <c r="Z212" s="166"/>
      <c r="AA212" s="171"/>
      <c r="AT212" s="172" t="s">
        <v>157</v>
      </c>
      <c r="AU212" s="172" t="s">
        <v>99</v>
      </c>
      <c r="AV212" s="10" t="s">
        <v>99</v>
      </c>
      <c r="AW212" s="10" t="s">
        <v>35</v>
      </c>
      <c r="AX212" s="10" t="s">
        <v>83</v>
      </c>
      <c r="AY212" s="172" t="s">
        <v>149</v>
      </c>
    </row>
    <row r="213" spans="2:65" s="1" customFormat="1" ht="31.5" customHeight="1">
      <c r="B213" s="129"/>
      <c r="C213" s="158" t="s">
        <v>292</v>
      </c>
      <c r="D213" s="158" t="s">
        <v>150</v>
      </c>
      <c r="E213" s="159" t="s">
        <v>293</v>
      </c>
      <c r="F213" s="266" t="s">
        <v>294</v>
      </c>
      <c r="G213" s="266"/>
      <c r="H213" s="266"/>
      <c r="I213" s="266"/>
      <c r="J213" s="160" t="s">
        <v>199</v>
      </c>
      <c r="K213" s="161">
        <v>102.78700000000001</v>
      </c>
      <c r="L213" s="267">
        <v>0</v>
      </c>
      <c r="M213" s="267"/>
      <c r="N213" s="268">
        <f>ROUND(L213*K213,2)</f>
        <v>0</v>
      </c>
      <c r="O213" s="268"/>
      <c r="P213" s="268"/>
      <c r="Q213" s="268"/>
      <c r="R213" s="132"/>
      <c r="T213" s="162" t="s">
        <v>5</v>
      </c>
      <c r="U213" s="46" t="s">
        <v>43</v>
      </c>
      <c r="V213" s="38"/>
      <c r="W213" s="163">
        <f>V213*K213</f>
        <v>0</v>
      </c>
      <c r="X213" s="163">
        <v>3.6000000000000002E-4</v>
      </c>
      <c r="Y213" s="163">
        <f>X213*K213</f>
        <v>3.7003320000000006E-2</v>
      </c>
      <c r="Z213" s="163">
        <v>0</v>
      </c>
      <c r="AA213" s="164">
        <f>Z213*K213</f>
        <v>0</v>
      </c>
      <c r="AR213" s="20" t="s">
        <v>154</v>
      </c>
      <c r="AT213" s="20" t="s">
        <v>150</v>
      </c>
      <c r="AU213" s="20" t="s">
        <v>99</v>
      </c>
      <c r="AY213" s="20" t="s">
        <v>149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20" t="s">
        <v>83</v>
      </c>
      <c r="BK213" s="103">
        <f>ROUND(L213*K213,2)</f>
        <v>0</v>
      </c>
      <c r="BL213" s="20" t="s">
        <v>154</v>
      </c>
      <c r="BM213" s="20" t="s">
        <v>295</v>
      </c>
    </row>
    <row r="214" spans="2:65" s="11" customFormat="1" ht="22.5" customHeight="1">
      <c r="B214" s="173"/>
      <c r="C214" s="174"/>
      <c r="D214" s="174"/>
      <c r="E214" s="175" t="s">
        <v>5</v>
      </c>
      <c r="F214" s="277" t="s">
        <v>296</v>
      </c>
      <c r="G214" s="278"/>
      <c r="H214" s="278"/>
      <c r="I214" s="278"/>
      <c r="J214" s="174"/>
      <c r="K214" s="176" t="s">
        <v>5</v>
      </c>
      <c r="L214" s="174"/>
      <c r="M214" s="174"/>
      <c r="N214" s="174"/>
      <c r="O214" s="174"/>
      <c r="P214" s="174"/>
      <c r="Q214" s="174"/>
      <c r="R214" s="177"/>
      <c r="T214" s="178"/>
      <c r="U214" s="174"/>
      <c r="V214" s="174"/>
      <c r="W214" s="174"/>
      <c r="X214" s="174"/>
      <c r="Y214" s="174"/>
      <c r="Z214" s="174"/>
      <c r="AA214" s="179"/>
      <c r="AT214" s="180" t="s">
        <v>157</v>
      </c>
      <c r="AU214" s="180" t="s">
        <v>99</v>
      </c>
      <c r="AV214" s="11" t="s">
        <v>83</v>
      </c>
      <c r="AW214" s="11" t="s">
        <v>35</v>
      </c>
      <c r="AX214" s="11" t="s">
        <v>78</v>
      </c>
      <c r="AY214" s="180" t="s">
        <v>149</v>
      </c>
    </row>
    <row r="215" spans="2:65" s="10" customFormat="1" ht="22.5" customHeight="1">
      <c r="B215" s="165"/>
      <c r="C215" s="166"/>
      <c r="D215" s="166"/>
      <c r="E215" s="167" t="s">
        <v>5</v>
      </c>
      <c r="F215" s="273" t="s">
        <v>297</v>
      </c>
      <c r="G215" s="274"/>
      <c r="H215" s="274"/>
      <c r="I215" s="274"/>
      <c r="J215" s="166"/>
      <c r="K215" s="168">
        <v>92.787000000000006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157</v>
      </c>
      <c r="AU215" s="172" t="s">
        <v>99</v>
      </c>
      <c r="AV215" s="10" t="s">
        <v>99</v>
      </c>
      <c r="AW215" s="10" t="s">
        <v>35</v>
      </c>
      <c r="AX215" s="10" t="s">
        <v>78</v>
      </c>
      <c r="AY215" s="172" t="s">
        <v>149</v>
      </c>
    </row>
    <row r="216" spans="2:65" s="11" customFormat="1" ht="22.5" customHeight="1">
      <c r="B216" s="173"/>
      <c r="C216" s="174"/>
      <c r="D216" s="174"/>
      <c r="E216" s="175" t="s">
        <v>5</v>
      </c>
      <c r="F216" s="271" t="s">
        <v>298</v>
      </c>
      <c r="G216" s="272"/>
      <c r="H216" s="272"/>
      <c r="I216" s="272"/>
      <c r="J216" s="174"/>
      <c r="K216" s="176" t="s">
        <v>5</v>
      </c>
      <c r="L216" s="174"/>
      <c r="M216" s="174"/>
      <c r="N216" s="174"/>
      <c r="O216" s="174"/>
      <c r="P216" s="174"/>
      <c r="Q216" s="174"/>
      <c r="R216" s="177"/>
      <c r="T216" s="178"/>
      <c r="U216" s="174"/>
      <c r="V216" s="174"/>
      <c r="W216" s="174"/>
      <c r="X216" s="174"/>
      <c r="Y216" s="174"/>
      <c r="Z216" s="174"/>
      <c r="AA216" s="179"/>
      <c r="AT216" s="180" t="s">
        <v>157</v>
      </c>
      <c r="AU216" s="180" t="s">
        <v>99</v>
      </c>
      <c r="AV216" s="11" t="s">
        <v>83</v>
      </c>
      <c r="AW216" s="11" t="s">
        <v>35</v>
      </c>
      <c r="AX216" s="11" t="s">
        <v>78</v>
      </c>
      <c r="AY216" s="180" t="s">
        <v>149</v>
      </c>
    </row>
    <row r="217" spans="2:65" s="10" customFormat="1" ht="22.5" customHeight="1">
      <c r="B217" s="165"/>
      <c r="C217" s="166"/>
      <c r="D217" s="166"/>
      <c r="E217" s="167" t="s">
        <v>5</v>
      </c>
      <c r="F217" s="273" t="s">
        <v>299</v>
      </c>
      <c r="G217" s="274"/>
      <c r="H217" s="274"/>
      <c r="I217" s="274"/>
      <c r="J217" s="166"/>
      <c r="K217" s="168">
        <v>2</v>
      </c>
      <c r="L217" s="166"/>
      <c r="M217" s="166"/>
      <c r="N217" s="166"/>
      <c r="O217" s="166"/>
      <c r="P217" s="166"/>
      <c r="Q217" s="166"/>
      <c r="R217" s="169"/>
      <c r="T217" s="170"/>
      <c r="U217" s="166"/>
      <c r="V217" s="166"/>
      <c r="W217" s="166"/>
      <c r="X217" s="166"/>
      <c r="Y217" s="166"/>
      <c r="Z217" s="166"/>
      <c r="AA217" s="171"/>
      <c r="AT217" s="172" t="s">
        <v>157</v>
      </c>
      <c r="AU217" s="172" t="s">
        <v>99</v>
      </c>
      <c r="AV217" s="10" t="s">
        <v>99</v>
      </c>
      <c r="AW217" s="10" t="s">
        <v>35</v>
      </c>
      <c r="AX217" s="10" t="s">
        <v>78</v>
      </c>
      <c r="AY217" s="172" t="s">
        <v>149</v>
      </c>
    </row>
    <row r="218" spans="2:65" s="10" customFormat="1" ht="22.5" customHeight="1">
      <c r="B218" s="165"/>
      <c r="C218" s="166"/>
      <c r="D218" s="166"/>
      <c r="E218" s="167" t="s">
        <v>5</v>
      </c>
      <c r="F218" s="273" t="s">
        <v>300</v>
      </c>
      <c r="G218" s="274"/>
      <c r="H218" s="274"/>
      <c r="I218" s="274"/>
      <c r="J218" s="166"/>
      <c r="K218" s="168">
        <v>8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157</v>
      </c>
      <c r="AU218" s="172" t="s">
        <v>99</v>
      </c>
      <c r="AV218" s="10" t="s">
        <v>99</v>
      </c>
      <c r="AW218" s="10" t="s">
        <v>35</v>
      </c>
      <c r="AX218" s="10" t="s">
        <v>78</v>
      </c>
      <c r="AY218" s="172" t="s">
        <v>149</v>
      </c>
    </row>
    <row r="219" spans="2:65" s="12" customFormat="1" ht="22.5" customHeight="1">
      <c r="B219" s="181"/>
      <c r="C219" s="182"/>
      <c r="D219" s="182"/>
      <c r="E219" s="183" t="s">
        <v>5</v>
      </c>
      <c r="F219" s="275" t="s">
        <v>161</v>
      </c>
      <c r="G219" s="276"/>
      <c r="H219" s="276"/>
      <c r="I219" s="276"/>
      <c r="J219" s="182"/>
      <c r="K219" s="184">
        <v>102.78700000000001</v>
      </c>
      <c r="L219" s="182"/>
      <c r="M219" s="182"/>
      <c r="N219" s="182"/>
      <c r="O219" s="182"/>
      <c r="P219" s="182"/>
      <c r="Q219" s="182"/>
      <c r="R219" s="185"/>
      <c r="T219" s="186"/>
      <c r="U219" s="182"/>
      <c r="V219" s="182"/>
      <c r="W219" s="182"/>
      <c r="X219" s="182"/>
      <c r="Y219" s="182"/>
      <c r="Z219" s="182"/>
      <c r="AA219" s="187"/>
      <c r="AT219" s="188" t="s">
        <v>157</v>
      </c>
      <c r="AU219" s="188" t="s">
        <v>99</v>
      </c>
      <c r="AV219" s="12" t="s">
        <v>154</v>
      </c>
      <c r="AW219" s="12" t="s">
        <v>35</v>
      </c>
      <c r="AX219" s="12" t="s">
        <v>83</v>
      </c>
      <c r="AY219" s="188" t="s">
        <v>149</v>
      </c>
    </row>
    <row r="220" spans="2:65" s="9" customFormat="1" ht="29.85" customHeight="1">
      <c r="B220" s="147"/>
      <c r="C220" s="148"/>
      <c r="D220" s="157" t="s">
        <v>114</v>
      </c>
      <c r="E220" s="157"/>
      <c r="F220" s="157"/>
      <c r="G220" s="157"/>
      <c r="H220" s="157"/>
      <c r="I220" s="157"/>
      <c r="J220" s="157"/>
      <c r="K220" s="157"/>
      <c r="L220" s="157"/>
      <c r="M220" s="157"/>
      <c r="N220" s="289">
        <f>BK220</f>
        <v>0</v>
      </c>
      <c r="O220" s="290"/>
      <c r="P220" s="290"/>
      <c r="Q220" s="290"/>
      <c r="R220" s="150"/>
      <c r="T220" s="151"/>
      <c r="U220" s="148"/>
      <c r="V220" s="148"/>
      <c r="W220" s="152">
        <f>W221</f>
        <v>0</v>
      </c>
      <c r="X220" s="148"/>
      <c r="Y220" s="152">
        <f>Y221</f>
        <v>0</v>
      </c>
      <c r="Z220" s="148"/>
      <c r="AA220" s="153">
        <f>AA221</f>
        <v>0</v>
      </c>
      <c r="AR220" s="154" t="s">
        <v>83</v>
      </c>
      <c r="AT220" s="155" t="s">
        <v>77</v>
      </c>
      <c r="AU220" s="155" t="s">
        <v>83</v>
      </c>
      <c r="AY220" s="154" t="s">
        <v>149</v>
      </c>
      <c r="BK220" s="156">
        <f>BK221</f>
        <v>0</v>
      </c>
    </row>
    <row r="221" spans="2:65" s="1" customFormat="1" ht="22.5" customHeight="1">
      <c r="B221" s="129"/>
      <c r="C221" s="158" t="s">
        <v>301</v>
      </c>
      <c r="D221" s="158" t="s">
        <v>150</v>
      </c>
      <c r="E221" s="159" t="s">
        <v>302</v>
      </c>
      <c r="F221" s="266" t="s">
        <v>303</v>
      </c>
      <c r="G221" s="266"/>
      <c r="H221" s="266"/>
      <c r="I221" s="266"/>
      <c r="J221" s="160" t="s">
        <v>193</v>
      </c>
      <c r="K221" s="161">
        <v>156.89599999999999</v>
      </c>
      <c r="L221" s="267">
        <v>0</v>
      </c>
      <c r="M221" s="267"/>
      <c r="N221" s="268">
        <f>ROUND(L221*K221,2)</f>
        <v>0</v>
      </c>
      <c r="O221" s="268"/>
      <c r="P221" s="268"/>
      <c r="Q221" s="268"/>
      <c r="R221" s="132"/>
      <c r="T221" s="162" t="s">
        <v>5</v>
      </c>
      <c r="U221" s="46" t="s">
        <v>43</v>
      </c>
      <c r="V221" s="38"/>
      <c r="W221" s="163">
        <f>V221*K221</f>
        <v>0</v>
      </c>
      <c r="X221" s="163">
        <v>0</v>
      </c>
      <c r="Y221" s="163">
        <f>X221*K221</f>
        <v>0</v>
      </c>
      <c r="Z221" s="163">
        <v>0</v>
      </c>
      <c r="AA221" s="164">
        <f>Z221*K221</f>
        <v>0</v>
      </c>
      <c r="AR221" s="20" t="s">
        <v>154</v>
      </c>
      <c r="AT221" s="20" t="s">
        <v>150</v>
      </c>
      <c r="AU221" s="20" t="s">
        <v>99</v>
      </c>
      <c r="AY221" s="20" t="s">
        <v>149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20" t="s">
        <v>83</v>
      </c>
      <c r="BK221" s="103">
        <f>ROUND(L221*K221,2)</f>
        <v>0</v>
      </c>
      <c r="BL221" s="20" t="s">
        <v>154</v>
      </c>
      <c r="BM221" s="20" t="s">
        <v>304</v>
      </c>
    </row>
    <row r="222" spans="2:65" s="9" customFormat="1" ht="29.85" customHeight="1">
      <c r="B222" s="147"/>
      <c r="C222" s="148"/>
      <c r="D222" s="157" t="s">
        <v>115</v>
      </c>
      <c r="E222" s="157"/>
      <c r="F222" s="157"/>
      <c r="G222" s="157"/>
      <c r="H222" s="157"/>
      <c r="I222" s="157"/>
      <c r="J222" s="157"/>
      <c r="K222" s="157"/>
      <c r="L222" s="157"/>
      <c r="M222" s="157"/>
      <c r="N222" s="291">
        <f>BK222</f>
        <v>0</v>
      </c>
      <c r="O222" s="292"/>
      <c r="P222" s="292"/>
      <c r="Q222" s="292"/>
      <c r="R222" s="150"/>
      <c r="T222" s="151"/>
      <c r="U222" s="148"/>
      <c r="V222" s="148"/>
      <c r="W222" s="152">
        <f>SUM(W223:W251)</f>
        <v>0</v>
      </c>
      <c r="X222" s="148"/>
      <c r="Y222" s="152">
        <f>SUM(Y223:Y251)</f>
        <v>0</v>
      </c>
      <c r="Z222" s="148"/>
      <c r="AA222" s="153">
        <f>SUM(AA223:AA251)</f>
        <v>0</v>
      </c>
      <c r="AR222" s="154" t="s">
        <v>83</v>
      </c>
      <c r="AT222" s="155" t="s">
        <v>77</v>
      </c>
      <c r="AU222" s="155" t="s">
        <v>83</v>
      </c>
      <c r="AY222" s="154" t="s">
        <v>149</v>
      </c>
      <c r="BK222" s="156">
        <f>SUM(BK223:BK251)</f>
        <v>0</v>
      </c>
    </row>
    <row r="223" spans="2:65" s="1" customFormat="1" ht="22.5" customHeight="1">
      <c r="B223" s="129"/>
      <c r="C223" s="158" t="s">
        <v>305</v>
      </c>
      <c r="D223" s="158" t="s">
        <v>150</v>
      </c>
      <c r="E223" s="159" t="s">
        <v>306</v>
      </c>
      <c r="F223" s="266" t="s">
        <v>307</v>
      </c>
      <c r="G223" s="266"/>
      <c r="H223" s="266"/>
      <c r="I223" s="266"/>
      <c r="J223" s="160" t="s">
        <v>289</v>
      </c>
      <c r="K223" s="161">
        <v>43</v>
      </c>
      <c r="L223" s="267">
        <v>0</v>
      </c>
      <c r="M223" s="267"/>
      <c r="N223" s="268">
        <f>ROUND(L223*K223,2)</f>
        <v>0</v>
      </c>
      <c r="O223" s="268"/>
      <c r="P223" s="268"/>
      <c r="Q223" s="268"/>
      <c r="R223" s="132"/>
      <c r="T223" s="162" t="s">
        <v>5</v>
      </c>
      <c r="U223" s="46" t="s">
        <v>43</v>
      </c>
      <c r="V223" s="38"/>
      <c r="W223" s="163">
        <f>V223*K223</f>
        <v>0</v>
      </c>
      <c r="X223" s="163">
        <v>0</v>
      </c>
      <c r="Y223" s="163">
        <f>X223*K223</f>
        <v>0</v>
      </c>
      <c r="Z223" s="163">
        <v>0</v>
      </c>
      <c r="AA223" s="164">
        <f>Z223*K223</f>
        <v>0</v>
      </c>
      <c r="AR223" s="20" t="s">
        <v>154</v>
      </c>
      <c r="AT223" s="20" t="s">
        <v>150</v>
      </c>
      <c r="AU223" s="20" t="s">
        <v>99</v>
      </c>
      <c r="AY223" s="20" t="s">
        <v>149</v>
      </c>
      <c r="BE223" s="103">
        <f>IF(U223="základní",N223,0)</f>
        <v>0</v>
      </c>
      <c r="BF223" s="103">
        <f>IF(U223="snížená",N223,0)</f>
        <v>0</v>
      </c>
      <c r="BG223" s="103">
        <f>IF(U223="zákl. přenesená",N223,0)</f>
        <v>0</v>
      </c>
      <c r="BH223" s="103">
        <f>IF(U223="sníž. přenesená",N223,0)</f>
        <v>0</v>
      </c>
      <c r="BI223" s="103">
        <f>IF(U223="nulová",N223,0)</f>
        <v>0</v>
      </c>
      <c r="BJ223" s="20" t="s">
        <v>83</v>
      </c>
      <c r="BK223" s="103">
        <f>ROUND(L223*K223,2)</f>
        <v>0</v>
      </c>
      <c r="BL223" s="20" t="s">
        <v>154</v>
      </c>
      <c r="BM223" s="20" t="s">
        <v>308</v>
      </c>
    </row>
    <row r="224" spans="2:65" s="1" customFormat="1" ht="22.5" customHeight="1">
      <c r="B224" s="129"/>
      <c r="C224" s="158" t="s">
        <v>309</v>
      </c>
      <c r="D224" s="158" t="s">
        <v>150</v>
      </c>
      <c r="E224" s="159" t="s">
        <v>310</v>
      </c>
      <c r="F224" s="266" t="s">
        <v>311</v>
      </c>
      <c r="G224" s="266"/>
      <c r="H224" s="266"/>
      <c r="I224" s="266"/>
      <c r="J224" s="160" t="s">
        <v>289</v>
      </c>
      <c r="K224" s="161">
        <v>44</v>
      </c>
      <c r="L224" s="267">
        <v>0</v>
      </c>
      <c r="M224" s="267"/>
      <c r="N224" s="268">
        <f>ROUND(L224*K224,2)</f>
        <v>0</v>
      </c>
      <c r="O224" s="268"/>
      <c r="P224" s="268"/>
      <c r="Q224" s="268"/>
      <c r="R224" s="132"/>
      <c r="T224" s="162" t="s">
        <v>5</v>
      </c>
      <c r="U224" s="46" t="s">
        <v>43</v>
      </c>
      <c r="V224" s="38"/>
      <c r="W224" s="163">
        <f>V224*K224</f>
        <v>0</v>
      </c>
      <c r="X224" s="163">
        <v>0</v>
      </c>
      <c r="Y224" s="163">
        <f>X224*K224</f>
        <v>0</v>
      </c>
      <c r="Z224" s="163">
        <v>0</v>
      </c>
      <c r="AA224" s="164">
        <f>Z224*K224</f>
        <v>0</v>
      </c>
      <c r="AR224" s="20" t="s">
        <v>154</v>
      </c>
      <c r="AT224" s="20" t="s">
        <v>150</v>
      </c>
      <c r="AU224" s="20" t="s">
        <v>99</v>
      </c>
      <c r="AY224" s="20" t="s">
        <v>149</v>
      </c>
      <c r="BE224" s="103">
        <f>IF(U224="základní",N224,0)</f>
        <v>0</v>
      </c>
      <c r="BF224" s="103">
        <f>IF(U224="snížená",N224,0)</f>
        <v>0</v>
      </c>
      <c r="BG224" s="103">
        <f>IF(U224="zákl. přenesená",N224,0)</f>
        <v>0</v>
      </c>
      <c r="BH224" s="103">
        <f>IF(U224="sníž. přenesená",N224,0)</f>
        <v>0</v>
      </c>
      <c r="BI224" s="103">
        <f>IF(U224="nulová",N224,0)</f>
        <v>0</v>
      </c>
      <c r="BJ224" s="20" t="s">
        <v>83</v>
      </c>
      <c r="BK224" s="103">
        <f>ROUND(L224*K224,2)</f>
        <v>0</v>
      </c>
      <c r="BL224" s="20" t="s">
        <v>154</v>
      </c>
      <c r="BM224" s="20" t="s">
        <v>312</v>
      </c>
    </row>
    <row r="225" spans="2:65" s="1" customFormat="1" ht="22.5" customHeight="1">
      <c r="B225" s="129"/>
      <c r="C225" s="158" t="s">
        <v>313</v>
      </c>
      <c r="D225" s="158" t="s">
        <v>150</v>
      </c>
      <c r="E225" s="159" t="s">
        <v>314</v>
      </c>
      <c r="F225" s="266" t="s">
        <v>315</v>
      </c>
      <c r="G225" s="266"/>
      <c r="H225" s="266"/>
      <c r="I225" s="266"/>
      <c r="J225" s="160" t="s">
        <v>289</v>
      </c>
      <c r="K225" s="161">
        <v>44</v>
      </c>
      <c r="L225" s="267">
        <v>0</v>
      </c>
      <c r="M225" s="267"/>
      <c r="N225" s="268">
        <f>ROUND(L225*K225,2)</f>
        <v>0</v>
      </c>
      <c r="O225" s="268"/>
      <c r="P225" s="268"/>
      <c r="Q225" s="268"/>
      <c r="R225" s="132"/>
      <c r="T225" s="162" t="s">
        <v>5</v>
      </c>
      <c r="U225" s="46" t="s">
        <v>43</v>
      </c>
      <c r="V225" s="38"/>
      <c r="W225" s="163">
        <f>V225*K225</f>
        <v>0</v>
      </c>
      <c r="X225" s="163">
        <v>0</v>
      </c>
      <c r="Y225" s="163">
        <f>X225*K225</f>
        <v>0</v>
      </c>
      <c r="Z225" s="163">
        <v>0</v>
      </c>
      <c r="AA225" s="164">
        <f>Z225*K225</f>
        <v>0</v>
      </c>
      <c r="AR225" s="20" t="s">
        <v>154</v>
      </c>
      <c r="AT225" s="20" t="s">
        <v>150</v>
      </c>
      <c r="AU225" s="20" t="s">
        <v>99</v>
      </c>
      <c r="AY225" s="20" t="s">
        <v>149</v>
      </c>
      <c r="BE225" s="103">
        <f>IF(U225="základní",N225,0)</f>
        <v>0</v>
      </c>
      <c r="BF225" s="103">
        <f>IF(U225="snížená",N225,0)</f>
        <v>0</v>
      </c>
      <c r="BG225" s="103">
        <f>IF(U225="zákl. přenesená",N225,0)</f>
        <v>0</v>
      </c>
      <c r="BH225" s="103">
        <f>IF(U225="sníž. přenesená",N225,0)</f>
        <v>0</v>
      </c>
      <c r="BI225" s="103">
        <f>IF(U225="nulová",N225,0)</f>
        <v>0</v>
      </c>
      <c r="BJ225" s="20" t="s">
        <v>83</v>
      </c>
      <c r="BK225" s="103">
        <f>ROUND(L225*K225,2)</f>
        <v>0</v>
      </c>
      <c r="BL225" s="20" t="s">
        <v>154</v>
      </c>
      <c r="BM225" s="20" t="s">
        <v>316</v>
      </c>
    </row>
    <row r="226" spans="2:65" s="1" customFormat="1" ht="22.5" customHeight="1">
      <c r="B226" s="129"/>
      <c r="C226" s="158" t="s">
        <v>317</v>
      </c>
      <c r="D226" s="158" t="s">
        <v>150</v>
      </c>
      <c r="E226" s="159" t="s">
        <v>318</v>
      </c>
      <c r="F226" s="266" t="s">
        <v>319</v>
      </c>
      <c r="G226" s="266"/>
      <c r="H226" s="266"/>
      <c r="I226" s="266"/>
      <c r="J226" s="160" t="s">
        <v>289</v>
      </c>
      <c r="K226" s="161">
        <v>352</v>
      </c>
      <c r="L226" s="267">
        <v>0</v>
      </c>
      <c r="M226" s="267"/>
      <c r="N226" s="268">
        <f>ROUND(L226*K226,2)</f>
        <v>0</v>
      </c>
      <c r="O226" s="268"/>
      <c r="P226" s="268"/>
      <c r="Q226" s="268"/>
      <c r="R226" s="132"/>
      <c r="T226" s="162" t="s">
        <v>5</v>
      </c>
      <c r="U226" s="46" t="s">
        <v>43</v>
      </c>
      <c r="V226" s="38"/>
      <c r="W226" s="163">
        <f>V226*K226</f>
        <v>0</v>
      </c>
      <c r="X226" s="163">
        <v>0</v>
      </c>
      <c r="Y226" s="163">
        <f>X226*K226</f>
        <v>0</v>
      </c>
      <c r="Z226" s="163">
        <v>0</v>
      </c>
      <c r="AA226" s="164">
        <f>Z226*K226</f>
        <v>0</v>
      </c>
      <c r="AR226" s="20" t="s">
        <v>154</v>
      </c>
      <c r="AT226" s="20" t="s">
        <v>150</v>
      </c>
      <c r="AU226" s="20" t="s">
        <v>99</v>
      </c>
      <c r="AY226" s="20" t="s">
        <v>149</v>
      </c>
      <c r="BE226" s="103">
        <f>IF(U226="základní",N226,0)</f>
        <v>0</v>
      </c>
      <c r="BF226" s="103">
        <f>IF(U226="snížená",N226,0)</f>
        <v>0</v>
      </c>
      <c r="BG226" s="103">
        <f>IF(U226="zákl. přenesená",N226,0)</f>
        <v>0</v>
      </c>
      <c r="BH226" s="103">
        <f>IF(U226="sníž. přenesená",N226,0)</f>
        <v>0</v>
      </c>
      <c r="BI226" s="103">
        <f>IF(U226="nulová",N226,0)</f>
        <v>0</v>
      </c>
      <c r="BJ226" s="20" t="s">
        <v>83</v>
      </c>
      <c r="BK226" s="103">
        <f>ROUND(L226*K226,2)</f>
        <v>0</v>
      </c>
      <c r="BL226" s="20" t="s">
        <v>154</v>
      </c>
      <c r="BM226" s="20" t="s">
        <v>320</v>
      </c>
    </row>
    <row r="227" spans="2:65" s="10" customFormat="1" ht="22.5" customHeight="1">
      <c r="B227" s="165"/>
      <c r="C227" s="166"/>
      <c r="D227" s="166"/>
      <c r="E227" s="167" t="s">
        <v>5</v>
      </c>
      <c r="F227" s="269" t="s">
        <v>321</v>
      </c>
      <c r="G227" s="270"/>
      <c r="H227" s="270"/>
      <c r="I227" s="270"/>
      <c r="J227" s="166"/>
      <c r="K227" s="168">
        <v>352</v>
      </c>
      <c r="L227" s="166"/>
      <c r="M227" s="166"/>
      <c r="N227" s="166"/>
      <c r="O227" s="166"/>
      <c r="P227" s="166"/>
      <c r="Q227" s="166"/>
      <c r="R227" s="169"/>
      <c r="T227" s="170"/>
      <c r="U227" s="166"/>
      <c r="V227" s="166"/>
      <c r="W227" s="166"/>
      <c r="X227" s="166"/>
      <c r="Y227" s="166"/>
      <c r="Z227" s="166"/>
      <c r="AA227" s="171"/>
      <c r="AT227" s="172" t="s">
        <v>157</v>
      </c>
      <c r="AU227" s="172" t="s">
        <v>99</v>
      </c>
      <c r="AV227" s="10" t="s">
        <v>99</v>
      </c>
      <c r="AW227" s="10" t="s">
        <v>35</v>
      </c>
      <c r="AX227" s="10" t="s">
        <v>83</v>
      </c>
      <c r="AY227" s="172" t="s">
        <v>149</v>
      </c>
    </row>
    <row r="228" spans="2:65" s="1" customFormat="1" ht="22.5" customHeight="1">
      <c r="B228" s="129"/>
      <c r="C228" s="158" t="s">
        <v>322</v>
      </c>
      <c r="D228" s="158" t="s">
        <v>150</v>
      </c>
      <c r="E228" s="159" t="s">
        <v>323</v>
      </c>
      <c r="F228" s="266" t="s">
        <v>324</v>
      </c>
      <c r="G228" s="266"/>
      <c r="H228" s="266"/>
      <c r="I228" s="266"/>
      <c r="J228" s="160" t="s">
        <v>289</v>
      </c>
      <c r="K228" s="161">
        <v>20</v>
      </c>
      <c r="L228" s="267">
        <v>0</v>
      </c>
      <c r="M228" s="267"/>
      <c r="N228" s="268">
        <f>ROUND(L228*K228,2)</f>
        <v>0</v>
      </c>
      <c r="O228" s="268"/>
      <c r="P228" s="268"/>
      <c r="Q228" s="268"/>
      <c r="R228" s="132"/>
      <c r="T228" s="162" t="s">
        <v>5</v>
      </c>
      <c r="U228" s="46" t="s">
        <v>43</v>
      </c>
      <c r="V228" s="38"/>
      <c r="W228" s="163">
        <f>V228*K228</f>
        <v>0</v>
      </c>
      <c r="X228" s="163">
        <v>0</v>
      </c>
      <c r="Y228" s="163">
        <f>X228*K228</f>
        <v>0</v>
      </c>
      <c r="Z228" s="163">
        <v>0</v>
      </c>
      <c r="AA228" s="164">
        <f>Z228*K228</f>
        <v>0</v>
      </c>
      <c r="AR228" s="20" t="s">
        <v>154</v>
      </c>
      <c r="AT228" s="20" t="s">
        <v>150</v>
      </c>
      <c r="AU228" s="20" t="s">
        <v>99</v>
      </c>
      <c r="AY228" s="20" t="s">
        <v>149</v>
      </c>
      <c r="BE228" s="103">
        <f>IF(U228="základní",N228,0)</f>
        <v>0</v>
      </c>
      <c r="BF228" s="103">
        <f>IF(U228="snížená",N228,0)</f>
        <v>0</v>
      </c>
      <c r="BG228" s="103">
        <f>IF(U228="zákl. přenesená",N228,0)</f>
        <v>0</v>
      </c>
      <c r="BH228" s="103">
        <f>IF(U228="sníž. přenesená",N228,0)</f>
        <v>0</v>
      </c>
      <c r="BI228" s="103">
        <f>IF(U228="nulová",N228,0)</f>
        <v>0</v>
      </c>
      <c r="BJ228" s="20" t="s">
        <v>83</v>
      </c>
      <c r="BK228" s="103">
        <f>ROUND(L228*K228,2)</f>
        <v>0</v>
      </c>
      <c r="BL228" s="20" t="s">
        <v>154</v>
      </c>
      <c r="BM228" s="20" t="s">
        <v>325</v>
      </c>
    </row>
    <row r="229" spans="2:65" s="1" customFormat="1" ht="22.5" customHeight="1">
      <c r="B229" s="129"/>
      <c r="C229" s="158" t="s">
        <v>326</v>
      </c>
      <c r="D229" s="158" t="s">
        <v>150</v>
      </c>
      <c r="E229" s="159" t="s">
        <v>327</v>
      </c>
      <c r="F229" s="266" t="s">
        <v>328</v>
      </c>
      <c r="G229" s="266"/>
      <c r="H229" s="266"/>
      <c r="I229" s="266"/>
      <c r="J229" s="160" t="s">
        <v>289</v>
      </c>
      <c r="K229" s="161">
        <v>1</v>
      </c>
      <c r="L229" s="267">
        <v>0</v>
      </c>
      <c r="M229" s="267"/>
      <c r="N229" s="268">
        <f>ROUND(L229*K229,2)</f>
        <v>0</v>
      </c>
      <c r="O229" s="268"/>
      <c r="P229" s="268"/>
      <c r="Q229" s="268"/>
      <c r="R229" s="132"/>
      <c r="T229" s="162" t="s">
        <v>5</v>
      </c>
      <c r="U229" s="46" t="s">
        <v>43</v>
      </c>
      <c r="V229" s="38"/>
      <c r="W229" s="163">
        <f>V229*K229</f>
        <v>0</v>
      </c>
      <c r="X229" s="163">
        <v>0</v>
      </c>
      <c r="Y229" s="163">
        <f>X229*K229</f>
        <v>0</v>
      </c>
      <c r="Z229" s="163">
        <v>0</v>
      </c>
      <c r="AA229" s="164">
        <f>Z229*K229</f>
        <v>0</v>
      </c>
      <c r="AR229" s="20" t="s">
        <v>154</v>
      </c>
      <c r="AT229" s="20" t="s">
        <v>150</v>
      </c>
      <c r="AU229" s="20" t="s">
        <v>99</v>
      </c>
      <c r="AY229" s="20" t="s">
        <v>149</v>
      </c>
      <c r="BE229" s="103">
        <f>IF(U229="základní",N229,0)</f>
        <v>0</v>
      </c>
      <c r="BF229" s="103">
        <f>IF(U229="snížená",N229,0)</f>
        <v>0</v>
      </c>
      <c r="BG229" s="103">
        <f>IF(U229="zákl. přenesená",N229,0)</f>
        <v>0</v>
      </c>
      <c r="BH229" s="103">
        <f>IF(U229="sníž. přenesená",N229,0)</f>
        <v>0</v>
      </c>
      <c r="BI229" s="103">
        <f>IF(U229="nulová",N229,0)</f>
        <v>0</v>
      </c>
      <c r="BJ229" s="20" t="s">
        <v>83</v>
      </c>
      <c r="BK229" s="103">
        <f>ROUND(L229*K229,2)</f>
        <v>0</v>
      </c>
      <c r="BL229" s="20" t="s">
        <v>154</v>
      </c>
      <c r="BM229" s="20" t="s">
        <v>329</v>
      </c>
    </row>
    <row r="230" spans="2:65" s="1" customFormat="1" ht="22.5" customHeight="1">
      <c r="B230" s="129"/>
      <c r="C230" s="158" t="s">
        <v>330</v>
      </c>
      <c r="D230" s="158" t="s">
        <v>150</v>
      </c>
      <c r="E230" s="159" t="s">
        <v>331</v>
      </c>
      <c r="F230" s="266" t="s">
        <v>332</v>
      </c>
      <c r="G230" s="266"/>
      <c r="H230" s="266"/>
      <c r="I230" s="266"/>
      <c r="J230" s="160" t="s">
        <v>289</v>
      </c>
      <c r="K230" s="161">
        <v>107.5</v>
      </c>
      <c r="L230" s="267">
        <v>0</v>
      </c>
      <c r="M230" s="267"/>
      <c r="N230" s="268">
        <f>ROUND(L230*K230,2)</f>
        <v>0</v>
      </c>
      <c r="O230" s="268"/>
      <c r="P230" s="268"/>
      <c r="Q230" s="268"/>
      <c r="R230" s="132"/>
      <c r="T230" s="162" t="s">
        <v>5</v>
      </c>
      <c r="U230" s="46" t="s">
        <v>43</v>
      </c>
      <c r="V230" s="38"/>
      <c r="W230" s="163">
        <f>V230*K230</f>
        <v>0</v>
      </c>
      <c r="X230" s="163">
        <v>0</v>
      </c>
      <c r="Y230" s="163">
        <f>X230*K230</f>
        <v>0</v>
      </c>
      <c r="Z230" s="163">
        <v>0</v>
      </c>
      <c r="AA230" s="164">
        <f>Z230*K230</f>
        <v>0</v>
      </c>
      <c r="AR230" s="20" t="s">
        <v>154</v>
      </c>
      <c r="AT230" s="20" t="s">
        <v>150</v>
      </c>
      <c r="AU230" s="20" t="s">
        <v>99</v>
      </c>
      <c r="AY230" s="20" t="s">
        <v>149</v>
      </c>
      <c r="BE230" s="103">
        <f>IF(U230="základní",N230,0)</f>
        <v>0</v>
      </c>
      <c r="BF230" s="103">
        <f>IF(U230="snížená",N230,0)</f>
        <v>0</v>
      </c>
      <c r="BG230" s="103">
        <f>IF(U230="zákl. přenesená",N230,0)</f>
        <v>0</v>
      </c>
      <c r="BH230" s="103">
        <f>IF(U230="sníž. přenesená",N230,0)</f>
        <v>0</v>
      </c>
      <c r="BI230" s="103">
        <f>IF(U230="nulová",N230,0)</f>
        <v>0</v>
      </c>
      <c r="BJ230" s="20" t="s">
        <v>83</v>
      </c>
      <c r="BK230" s="103">
        <f>ROUND(L230*K230,2)</f>
        <v>0</v>
      </c>
      <c r="BL230" s="20" t="s">
        <v>154</v>
      </c>
      <c r="BM230" s="20" t="s">
        <v>333</v>
      </c>
    </row>
    <row r="231" spans="2:65" s="10" customFormat="1" ht="22.5" customHeight="1">
      <c r="B231" s="165"/>
      <c r="C231" s="166"/>
      <c r="D231" s="166"/>
      <c r="E231" s="167" t="s">
        <v>5</v>
      </c>
      <c r="F231" s="269" t="s">
        <v>334</v>
      </c>
      <c r="G231" s="270"/>
      <c r="H231" s="270"/>
      <c r="I231" s="270"/>
      <c r="J231" s="166"/>
      <c r="K231" s="168">
        <v>107.5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157</v>
      </c>
      <c r="AU231" s="172" t="s">
        <v>99</v>
      </c>
      <c r="AV231" s="10" t="s">
        <v>99</v>
      </c>
      <c r="AW231" s="10" t="s">
        <v>35</v>
      </c>
      <c r="AX231" s="10" t="s">
        <v>83</v>
      </c>
      <c r="AY231" s="172" t="s">
        <v>149</v>
      </c>
    </row>
    <row r="232" spans="2:65" s="1" customFormat="1" ht="22.5" customHeight="1">
      <c r="B232" s="129"/>
      <c r="C232" s="158" t="s">
        <v>335</v>
      </c>
      <c r="D232" s="158" t="s">
        <v>150</v>
      </c>
      <c r="E232" s="159" t="s">
        <v>336</v>
      </c>
      <c r="F232" s="266" t="s">
        <v>337</v>
      </c>
      <c r="G232" s="266"/>
      <c r="H232" s="266"/>
      <c r="I232" s="266"/>
      <c r="J232" s="160" t="s">
        <v>153</v>
      </c>
      <c r="K232" s="161">
        <v>1.1850000000000001</v>
      </c>
      <c r="L232" s="267">
        <v>0</v>
      </c>
      <c r="M232" s="267"/>
      <c r="N232" s="268">
        <f>ROUND(L232*K232,2)</f>
        <v>0</v>
      </c>
      <c r="O232" s="268"/>
      <c r="P232" s="268"/>
      <c r="Q232" s="268"/>
      <c r="R232" s="132"/>
      <c r="T232" s="162" t="s">
        <v>5</v>
      </c>
      <c r="U232" s="46" t="s">
        <v>43</v>
      </c>
      <c r="V232" s="38"/>
      <c r="W232" s="163">
        <f>V232*K232</f>
        <v>0</v>
      </c>
      <c r="X232" s="163">
        <v>0</v>
      </c>
      <c r="Y232" s="163">
        <f>X232*K232</f>
        <v>0</v>
      </c>
      <c r="Z232" s="163">
        <v>0</v>
      </c>
      <c r="AA232" s="164">
        <f>Z232*K232</f>
        <v>0</v>
      </c>
      <c r="AR232" s="20" t="s">
        <v>154</v>
      </c>
      <c r="AT232" s="20" t="s">
        <v>150</v>
      </c>
      <c r="AU232" s="20" t="s">
        <v>99</v>
      </c>
      <c r="AY232" s="20" t="s">
        <v>149</v>
      </c>
      <c r="BE232" s="103">
        <f>IF(U232="základní",N232,0)</f>
        <v>0</v>
      </c>
      <c r="BF232" s="103">
        <f>IF(U232="snížená",N232,0)</f>
        <v>0</v>
      </c>
      <c r="BG232" s="103">
        <f>IF(U232="zákl. přenesená",N232,0)</f>
        <v>0</v>
      </c>
      <c r="BH232" s="103">
        <f>IF(U232="sníž. přenesená",N232,0)</f>
        <v>0</v>
      </c>
      <c r="BI232" s="103">
        <f>IF(U232="nulová",N232,0)</f>
        <v>0</v>
      </c>
      <c r="BJ232" s="20" t="s">
        <v>83</v>
      </c>
      <c r="BK232" s="103">
        <f>ROUND(L232*K232,2)</f>
        <v>0</v>
      </c>
      <c r="BL232" s="20" t="s">
        <v>154</v>
      </c>
      <c r="BM232" s="20" t="s">
        <v>338</v>
      </c>
    </row>
    <row r="233" spans="2:65" s="10" customFormat="1" ht="22.5" customHeight="1">
      <c r="B233" s="165"/>
      <c r="C233" s="166"/>
      <c r="D233" s="166"/>
      <c r="E233" s="167" t="s">
        <v>5</v>
      </c>
      <c r="F233" s="269" t="s">
        <v>339</v>
      </c>
      <c r="G233" s="270"/>
      <c r="H233" s="270"/>
      <c r="I233" s="270"/>
      <c r="J233" s="166"/>
      <c r="K233" s="168">
        <v>0.96</v>
      </c>
      <c r="L233" s="166"/>
      <c r="M233" s="166"/>
      <c r="N233" s="166"/>
      <c r="O233" s="166"/>
      <c r="P233" s="166"/>
      <c r="Q233" s="166"/>
      <c r="R233" s="169"/>
      <c r="T233" s="170"/>
      <c r="U233" s="166"/>
      <c r="V233" s="166"/>
      <c r="W233" s="166"/>
      <c r="X233" s="166"/>
      <c r="Y233" s="166"/>
      <c r="Z233" s="166"/>
      <c r="AA233" s="171"/>
      <c r="AT233" s="172" t="s">
        <v>157</v>
      </c>
      <c r="AU233" s="172" t="s">
        <v>99</v>
      </c>
      <c r="AV233" s="10" t="s">
        <v>99</v>
      </c>
      <c r="AW233" s="10" t="s">
        <v>35</v>
      </c>
      <c r="AX233" s="10" t="s">
        <v>78</v>
      </c>
      <c r="AY233" s="172" t="s">
        <v>149</v>
      </c>
    </row>
    <row r="234" spans="2:65" s="10" customFormat="1" ht="22.5" customHeight="1">
      <c r="B234" s="165"/>
      <c r="C234" s="166"/>
      <c r="D234" s="166"/>
      <c r="E234" s="167" t="s">
        <v>5</v>
      </c>
      <c r="F234" s="273" t="s">
        <v>340</v>
      </c>
      <c r="G234" s="274"/>
      <c r="H234" s="274"/>
      <c r="I234" s="274"/>
      <c r="J234" s="166"/>
      <c r="K234" s="168">
        <v>0.22500000000000001</v>
      </c>
      <c r="L234" s="166"/>
      <c r="M234" s="166"/>
      <c r="N234" s="166"/>
      <c r="O234" s="166"/>
      <c r="P234" s="166"/>
      <c r="Q234" s="166"/>
      <c r="R234" s="169"/>
      <c r="T234" s="170"/>
      <c r="U234" s="166"/>
      <c r="V234" s="166"/>
      <c r="W234" s="166"/>
      <c r="X234" s="166"/>
      <c r="Y234" s="166"/>
      <c r="Z234" s="166"/>
      <c r="AA234" s="171"/>
      <c r="AT234" s="172" t="s">
        <v>157</v>
      </c>
      <c r="AU234" s="172" t="s">
        <v>99</v>
      </c>
      <c r="AV234" s="10" t="s">
        <v>99</v>
      </c>
      <c r="AW234" s="10" t="s">
        <v>35</v>
      </c>
      <c r="AX234" s="10" t="s">
        <v>78</v>
      </c>
      <c r="AY234" s="172" t="s">
        <v>149</v>
      </c>
    </row>
    <row r="235" spans="2:65" s="12" customFormat="1" ht="22.5" customHeight="1">
      <c r="B235" s="181"/>
      <c r="C235" s="182"/>
      <c r="D235" s="182"/>
      <c r="E235" s="183" t="s">
        <v>5</v>
      </c>
      <c r="F235" s="275" t="s">
        <v>161</v>
      </c>
      <c r="G235" s="276"/>
      <c r="H235" s="276"/>
      <c r="I235" s="276"/>
      <c r="J235" s="182"/>
      <c r="K235" s="184">
        <v>1.1850000000000001</v>
      </c>
      <c r="L235" s="182"/>
      <c r="M235" s="182"/>
      <c r="N235" s="182"/>
      <c r="O235" s="182"/>
      <c r="P235" s="182"/>
      <c r="Q235" s="182"/>
      <c r="R235" s="185"/>
      <c r="T235" s="186"/>
      <c r="U235" s="182"/>
      <c r="V235" s="182"/>
      <c r="W235" s="182"/>
      <c r="X235" s="182"/>
      <c r="Y235" s="182"/>
      <c r="Z235" s="182"/>
      <c r="AA235" s="187"/>
      <c r="AT235" s="188" t="s">
        <v>157</v>
      </c>
      <c r="AU235" s="188" t="s">
        <v>99</v>
      </c>
      <c r="AV235" s="12" t="s">
        <v>154</v>
      </c>
      <c r="AW235" s="12" t="s">
        <v>35</v>
      </c>
      <c r="AX235" s="12" t="s">
        <v>83</v>
      </c>
      <c r="AY235" s="188" t="s">
        <v>149</v>
      </c>
    </row>
    <row r="236" spans="2:65" s="1" customFormat="1" ht="22.5" customHeight="1">
      <c r="B236" s="129"/>
      <c r="C236" s="158" t="s">
        <v>341</v>
      </c>
      <c r="D236" s="158" t="s">
        <v>150</v>
      </c>
      <c r="E236" s="159" t="s">
        <v>342</v>
      </c>
      <c r="F236" s="266" t="s">
        <v>343</v>
      </c>
      <c r="G236" s="266"/>
      <c r="H236" s="266"/>
      <c r="I236" s="266"/>
      <c r="J236" s="160" t="s">
        <v>153</v>
      </c>
      <c r="K236" s="161">
        <v>6.17</v>
      </c>
      <c r="L236" s="267">
        <v>0</v>
      </c>
      <c r="M236" s="267"/>
      <c r="N236" s="268">
        <f>ROUND(L236*K236,2)</f>
        <v>0</v>
      </c>
      <c r="O236" s="268"/>
      <c r="P236" s="268"/>
      <c r="Q236" s="268"/>
      <c r="R236" s="132"/>
      <c r="T236" s="162" t="s">
        <v>5</v>
      </c>
      <c r="U236" s="46" t="s">
        <v>43</v>
      </c>
      <c r="V236" s="38"/>
      <c r="W236" s="163">
        <f>V236*K236</f>
        <v>0</v>
      </c>
      <c r="X236" s="163">
        <v>0</v>
      </c>
      <c r="Y236" s="163">
        <f>X236*K236</f>
        <v>0</v>
      </c>
      <c r="Z236" s="163">
        <v>0</v>
      </c>
      <c r="AA236" s="164">
        <f>Z236*K236</f>
        <v>0</v>
      </c>
      <c r="AR236" s="20" t="s">
        <v>154</v>
      </c>
      <c r="AT236" s="20" t="s">
        <v>150</v>
      </c>
      <c r="AU236" s="20" t="s">
        <v>99</v>
      </c>
      <c r="AY236" s="20" t="s">
        <v>149</v>
      </c>
      <c r="BE236" s="103">
        <f>IF(U236="základní",N236,0)</f>
        <v>0</v>
      </c>
      <c r="BF236" s="103">
        <f>IF(U236="snížená",N236,0)</f>
        <v>0</v>
      </c>
      <c r="BG236" s="103">
        <f>IF(U236="zákl. přenesená",N236,0)</f>
        <v>0</v>
      </c>
      <c r="BH236" s="103">
        <f>IF(U236="sníž. přenesená",N236,0)</f>
        <v>0</v>
      </c>
      <c r="BI236" s="103">
        <f>IF(U236="nulová",N236,0)</f>
        <v>0</v>
      </c>
      <c r="BJ236" s="20" t="s">
        <v>83</v>
      </c>
      <c r="BK236" s="103">
        <f>ROUND(L236*K236,2)</f>
        <v>0</v>
      </c>
      <c r="BL236" s="20" t="s">
        <v>154</v>
      </c>
      <c r="BM236" s="20" t="s">
        <v>344</v>
      </c>
    </row>
    <row r="237" spans="2:65" s="10" customFormat="1" ht="22.5" customHeight="1">
      <c r="B237" s="165"/>
      <c r="C237" s="166"/>
      <c r="D237" s="166"/>
      <c r="E237" s="167" t="s">
        <v>5</v>
      </c>
      <c r="F237" s="269" t="s">
        <v>345</v>
      </c>
      <c r="G237" s="270"/>
      <c r="H237" s="270"/>
      <c r="I237" s="270"/>
      <c r="J237" s="166"/>
      <c r="K237" s="168">
        <v>5.12</v>
      </c>
      <c r="L237" s="166"/>
      <c r="M237" s="166"/>
      <c r="N237" s="166"/>
      <c r="O237" s="166"/>
      <c r="P237" s="166"/>
      <c r="Q237" s="166"/>
      <c r="R237" s="169"/>
      <c r="T237" s="170"/>
      <c r="U237" s="166"/>
      <c r="V237" s="166"/>
      <c r="W237" s="166"/>
      <c r="X237" s="166"/>
      <c r="Y237" s="166"/>
      <c r="Z237" s="166"/>
      <c r="AA237" s="171"/>
      <c r="AT237" s="172" t="s">
        <v>157</v>
      </c>
      <c r="AU237" s="172" t="s">
        <v>99</v>
      </c>
      <c r="AV237" s="10" t="s">
        <v>99</v>
      </c>
      <c r="AW237" s="10" t="s">
        <v>35</v>
      </c>
      <c r="AX237" s="10" t="s">
        <v>78</v>
      </c>
      <c r="AY237" s="172" t="s">
        <v>149</v>
      </c>
    </row>
    <row r="238" spans="2:65" s="10" customFormat="1" ht="22.5" customHeight="1">
      <c r="B238" s="165"/>
      <c r="C238" s="166"/>
      <c r="D238" s="166"/>
      <c r="E238" s="167" t="s">
        <v>5</v>
      </c>
      <c r="F238" s="273" t="s">
        <v>346</v>
      </c>
      <c r="G238" s="274"/>
      <c r="H238" s="274"/>
      <c r="I238" s="274"/>
      <c r="J238" s="166"/>
      <c r="K238" s="168">
        <v>0.8</v>
      </c>
      <c r="L238" s="166"/>
      <c r="M238" s="166"/>
      <c r="N238" s="166"/>
      <c r="O238" s="166"/>
      <c r="P238" s="166"/>
      <c r="Q238" s="166"/>
      <c r="R238" s="169"/>
      <c r="T238" s="170"/>
      <c r="U238" s="166"/>
      <c r="V238" s="166"/>
      <c r="W238" s="166"/>
      <c r="X238" s="166"/>
      <c r="Y238" s="166"/>
      <c r="Z238" s="166"/>
      <c r="AA238" s="171"/>
      <c r="AT238" s="172" t="s">
        <v>157</v>
      </c>
      <c r="AU238" s="172" t="s">
        <v>99</v>
      </c>
      <c r="AV238" s="10" t="s">
        <v>99</v>
      </c>
      <c r="AW238" s="10" t="s">
        <v>35</v>
      </c>
      <c r="AX238" s="10" t="s">
        <v>78</v>
      </c>
      <c r="AY238" s="172" t="s">
        <v>149</v>
      </c>
    </row>
    <row r="239" spans="2:65" s="10" customFormat="1" ht="22.5" customHeight="1">
      <c r="B239" s="165"/>
      <c r="C239" s="166"/>
      <c r="D239" s="166"/>
      <c r="E239" s="167" t="s">
        <v>5</v>
      </c>
      <c r="F239" s="273" t="s">
        <v>347</v>
      </c>
      <c r="G239" s="274"/>
      <c r="H239" s="274"/>
      <c r="I239" s="274"/>
      <c r="J239" s="166"/>
      <c r="K239" s="168">
        <v>0.25</v>
      </c>
      <c r="L239" s="166"/>
      <c r="M239" s="166"/>
      <c r="N239" s="166"/>
      <c r="O239" s="166"/>
      <c r="P239" s="166"/>
      <c r="Q239" s="166"/>
      <c r="R239" s="169"/>
      <c r="T239" s="170"/>
      <c r="U239" s="166"/>
      <c r="V239" s="166"/>
      <c r="W239" s="166"/>
      <c r="X239" s="166"/>
      <c r="Y239" s="166"/>
      <c r="Z239" s="166"/>
      <c r="AA239" s="171"/>
      <c r="AT239" s="172" t="s">
        <v>157</v>
      </c>
      <c r="AU239" s="172" t="s">
        <v>99</v>
      </c>
      <c r="AV239" s="10" t="s">
        <v>99</v>
      </c>
      <c r="AW239" s="10" t="s">
        <v>35</v>
      </c>
      <c r="AX239" s="10" t="s">
        <v>78</v>
      </c>
      <c r="AY239" s="172" t="s">
        <v>149</v>
      </c>
    </row>
    <row r="240" spans="2:65" s="12" customFormat="1" ht="22.5" customHeight="1">
      <c r="B240" s="181"/>
      <c r="C240" s="182"/>
      <c r="D240" s="182"/>
      <c r="E240" s="183" t="s">
        <v>5</v>
      </c>
      <c r="F240" s="275" t="s">
        <v>161</v>
      </c>
      <c r="G240" s="276"/>
      <c r="H240" s="276"/>
      <c r="I240" s="276"/>
      <c r="J240" s="182"/>
      <c r="K240" s="184">
        <v>6.17</v>
      </c>
      <c r="L240" s="182"/>
      <c r="M240" s="182"/>
      <c r="N240" s="182"/>
      <c r="O240" s="182"/>
      <c r="P240" s="182"/>
      <c r="Q240" s="182"/>
      <c r="R240" s="185"/>
      <c r="T240" s="186"/>
      <c r="U240" s="182"/>
      <c r="V240" s="182"/>
      <c r="W240" s="182"/>
      <c r="X240" s="182"/>
      <c r="Y240" s="182"/>
      <c r="Z240" s="182"/>
      <c r="AA240" s="187"/>
      <c r="AT240" s="188" t="s">
        <v>157</v>
      </c>
      <c r="AU240" s="188" t="s">
        <v>99</v>
      </c>
      <c r="AV240" s="12" t="s">
        <v>154</v>
      </c>
      <c r="AW240" s="12" t="s">
        <v>35</v>
      </c>
      <c r="AX240" s="12" t="s">
        <v>83</v>
      </c>
      <c r="AY240" s="188" t="s">
        <v>149</v>
      </c>
    </row>
    <row r="241" spans="2:65" s="1" customFormat="1" ht="22.5" customHeight="1">
      <c r="B241" s="129"/>
      <c r="C241" s="158" t="s">
        <v>348</v>
      </c>
      <c r="D241" s="158" t="s">
        <v>150</v>
      </c>
      <c r="E241" s="159" t="s">
        <v>349</v>
      </c>
      <c r="F241" s="266" t="s">
        <v>350</v>
      </c>
      <c r="G241" s="266"/>
      <c r="H241" s="266"/>
      <c r="I241" s="266"/>
      <c r="J241" s="160" t="s">
        <v>351</v>
      </c>
      <c r="K241" s="161">
        <v>1</v>
      </c>
      <c r="L241" s="267">
        <v>0</v>
      </c>
      <c r="M241" s="267"/>
      <c r="N241" s="268">
        <f>ROUND(L241*K241,2)</f>
        <v>0</v>
      </c>
      <c r="O241" s="268"/>
      <c r="P241" s="268"/>
      <c r="Q241" s="268"/>
      <c r="R241" s="132"/>
      <c r="T241" s="162" t="s">
        <v>5</v>
      </c>
      <c r="U241" s="46" t="s">
        <v>43</v>
      </c>
      <c r="V241" s="38"/>
      <c r="W241" s="163">
        <f>V241*K241</f>
        <v>0</v>
      </c>
      <c r="X241" s="163">
        <v>0</v>
      </c>
      <c r="Y241" s="163">
        <f>X241*K241</f>
        <v>0</v>
      </c>
      <c r="Z241" s="163">
        <v>0</v>
      </c>
      <c r="AA241" s="164">
        <f>Z241*K241</f>
        <v>0</v>
      </c>
      <c r="AR241" s="20" t="s">
        <v>154</v>
      </c>
      <c r="AT241" s="20" t="s">
        <v>150</v>
      </c>
      <c r="AU241" s="20" t="s">
        <v>99</v>
      </c>
      <c r="AY241" s="20" t="s">
        <v>149</v>
      </c>
      <c r="BE241" s="103">
        <f>IF(U241="základní",N241,0)</f>
        <v>0</v>
      </c>
      <c r="BF241" s="103">
        <f>IF(U241="snížená",N241,0)</f>
        <v>0</v>
      </c>
      <c r="BG241" s="103">
        <f>IF(U241="zákl. přenesená",N241,0)</f>
        <v>0</v>
      </c>
      <c r="BH241" s="103">
        <f>IF(U241="sníž. přenesená",N241,0)</f>
        <v>0</v>
      </c>
      <c r="BI241" s="103">
        <f>IF(U241="nulová",N241,0)</f>
        <v>0</v>
      </c>
      <c r="BJ241" s="20" t="s">
        <v>83</v>
      </c>
      <c r="BK241" s="103">
        <f>ROUND(L241*K241,2)</f>
        <v>0</v>
      </c>
      <c r="BL241" s="20" t="s">
        <v>154</v>
      </c>
      <c r="BM241" s="20" t="s">
        <v>352</v>
      </c>
    </row>
    <row r="242" spans="2:65" s="1" customFormat="1" ht="22.5" customHeight="1">
      <c r="B242" s="129"/>
      <c r="C242" s="158" t="s">
        <v>353</v>
      </c>
      <c r="D242" s="158" t="s">
        <v>150</v>
      </c>
      <c r="E242" s="159" t="s">
        <v>354</v>
      </c>
      <c r="F242" s="266" t="s">
        <v>355</v>
      </c>
      <c r="G242" s="266"/>
      <c r="H242" s="266"/>
      <c r="I242" s="266"/>
      <c r="J242" s="160" t="s">
        <v>289</v>
      </c>
      <c r="K242" s="161">
        <v>46</v>
      </c>
      <c r="L242" s="267">
        <v>0</v>
      </c>
      <c r="M242" s="267"/>
      <c r="N242" s="268">
        <f>ROUND(L242*K242,2)</f>
        <v>0</v>
      </c>
      <c r="O242" s="268"/>
      <c r="P242" s="268"/>
      <c r="Q242" s="268"/>
      <c r="R242" s="132"/>
      <c r="T242" s="162" t="s">
        <v>5</v>
      </c>
      <c r="U242" s="46" t="s">
        <v>43</v>
      </c>
      <c r="V242" s="38"/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20" t="s">
        <v>154</v>
      </c>
      <c r="AT242" s="20" t="s">
        <v>150</v>
      </c>
      <c r="AU242" s="20" t="s">
        <v>99</v>
      </c>
      <c r="AY242" s="20" t="s">
        <v>149</v>
      </c>
      <c r="BE242" s="103">
        <f>IF(U242="základní",N242,0)</f>
        <v>0</v>
      </c>
      <c r="BF242" s="103">
        <f>IF(U242="snížená",N242,0)</f>
        <v>0</v>
      </c>
      <c r="BG242" s="103">
        <f>IF(U242="zákl. přenesená",N242,0)</f>
        <v>0</v>
      </c>
      <c r="BH242" s="103">
        <f>IF(U242="sníž. přenesená",N242,0)</f>
        <v>0</v>
      </c>
      <c r="BI242" s="103">
        <f>IF(U242="nulová",N242,0)</f>
        <v>0</v>
      </c>
      <c r="BJ242" s="20" t="s">
        <v>83</v>
      </c>
      <c r="BK242" s="103">
        <f>ROUND(L242*K242,2)</f>
        <v>0</v>
      </c>
      <c r="BL242" s="20" t="s">
        <v>154</v>
      </c>
      <c r="BM242" s="20" t="s">
        <v>356</v>
      </c>
    </row>
    <row r="243" spans="2:65" s="1" customFormat="1" ht="22.5" customHeight="1">
      <c r="B243" s="129"/>
      <c r="C243" s="158" t="s">
        <v>357</v>
      </c>
      <c r="D243" s="158" t="s">
        <v>150</v>
      </c>
      <c r="E243" s="159" t="s">
        <v>358</v>
      </c>
      <c r="F243" s="266" t="s">
        <v>359</v>
      </c>
      <c r="G243" s="266"/>
      <c r="H243" s="266"/>
      <c r="I243" s="266"/>
      <c r="J243" s="160" t="s">
        <v>199</v>
      </c>
      <c r="K243" s="161">
        <v>353.52499999999998</v>
      </c>
      <c r="L243" s="267">
        <v>0</v>
      </c>
      <c r="M243" s="267"/>
      <c r="N243" s="268">
        <f>ROUND(L243*K243,2)</f>
        <v>0</v>
      </c>
      <c r="O243" s="268"/>
      <c r="P243" s="268"/>
      <c r="Q243" s="268"/>
      <c r="R243" s="132"/>
      <c r="T243" s="162" t="s">
        <v>5</v>
      </c>
      <c r="U243" s="46" t="s">
        <v>43</v>
      </c>
      <c r="V243" s="38"/>
      <c r="W243" s="163">
        <f>V243*K243</f>
        <v>0</v>
      </c>
      <c r="X243" s="163">
        <v>0</v>
      </c>
      <c r="Y243" s="163">
        <f>X243*K243</f>
        <v>0</v>
      </c>
      <c r="Z243" s="163">
        <v>0</v>
      </c>
      <c r="AA243" s="164">
        <f>Z243*K243</f>
        <v>0</v>
      </c>
      <c r="AR243" s="20" t="s">
        <v>154</v>
      </c>
      <c r="AT243" s="20" t="s">
        <v>150</v>
      </c>
      <c r="AU243" s="20" t="s">
        <v>99</v>
      </c>
      <c r="AY243" s="20" t="s">
        <v>149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20" t="s">
        <v>83</v>
      </c>
      <c r="BK243" s="103">
        <f>ROUND(L243*K243,2)</f>
        <v>0</v>
      </c>
      <c r="BL243" s="20" t="s">
        <v>154</v>
      </c>
      <c r="BM243" s="20" t="s">
        <v>360</v>
      </c>
    </row>
    <row r="244" spans="2:65" s="10" customFormat="1" ht="22.5" customHeight="1">
      <c r="B244" s="165"/>
      <c r="C244" s="166"/>
      <c r="D244" s="166"/>
      <c r="E244" s="167" t="s">
        <v>5</v>
      </c>
      <c r="F244" s="269" t="s">
        <v>361</v>
      </c>
      <c r="G244" s="270"/>
      <c r="H244" s="270"/>
      <c r="I244" s="270"/>
      <c r="J244" s="166"/>
      <c r="K244" s="168">
        <v>218.22499999999999</v>
      </c>
      <c r="L244" s="166"/>
      <c r="M244" s="166"/>
      <c r="N244" s="166"/>
      <c r="O244" s="166"/>
      <c r="P244" s="166"/>
      <c r="Q244" s="166"/>
      <c r="R244" s="169"/>
      <c r="T244" s="170"/>
      <c r="U244" s="166"/>
      <c r="V244" s="166"/>
      <c r="W244" s="166"/>
      <c r="X244" s="166"/>
      <c r="Y244" s="166"/>
      <c r="Z244" s="166"/>
      <c r="AA244" s="171"/>
      <c r="AT244" s="172" t="s">
        <v>157</v>
      </c>
      <c r="AU244" s="172" t="s">
        <v>99</v>
      </c>
      <c r="AV244" s="10" t="s">
        <v>99</v>
      </c>
      <c r="AW244" s="10" t="s">
        <v>35</v>
      </c>
      <c r="AX244" s="10" t="s">
        <v>78</v>
      </c>
      <c r="AY244" s="172" t="s">
        <v>149</v>
      </c>
    </row>
    <row r="245" spans="2:65" s="10" customFormat="1" ht="22.5" customHeight="1">
      <c r="B245" s="165"/>
      <c r="C245" s="166"/>
      <c r="D245" s="166"/>
      <c r="E245" s="167" t="s">
        <v>5</v>
      </c>
      <c r="F245" s="273" t="s">
        <v>362</v>
      </c>
      <c r="G245" s="274"/>
      <c r="H245" s="274"/>
      <c r="I245" s="274"/>
      <c r="J245" s="166"/>
      <c r="K245" s="168">
        <v>135.30000000000001</v>
      </c>
      <c r="L245" s="166"/>
      <c r="M245" s="166"/>
      <c r="N245" s="166"/>
      <c r="O245" s="166"/>
      <c r="P245" s="166"/>
      <c r="Q245" s="166"/>
      <c r="R245" s="169"/>
      <c r="T245" s="170"/>
      <c r="U245" s="166"/>
      <c r="V245" s="166"/>
      <c r="W245" s="166"/>
      <c r="X245" s="166"/>
      <c r="Y245" s="166"/>
      <c r="Z245" s="166"/>
      <c r="AA245" s="171"/>
      <c r="AT245" s="172" t="s">
        <v>157</v>
      </c>
      <c r="AU245" s="172" t="s">
        <v>99</v>
      </c>
      <c r="AV245" s="10" t="s">
        <v>99</v>
      </c>
      <c r="AW245" s="10" t="s">
        <v>35</v>
      </c>
      <c r="AX245" s="10" t="s">
        <v>78</v>
      </c>
      <c r="AY245" s="172" t="s">
        <v>149</v>
      </c>
    </row>
    <row r="246" spans="2:65" s="12" customFormat="1" ht="22.5" customHeight="1">
      <c r="B246" s="181"/>
      <c r="C246" s="182"/>
      <c r="D246" s="182"/>
      <c r="E246" s="183" t="s">
        <v>5</v>
      </c>
      <c r="F246" s="275" t="s">
        <v>161</v>
      </c>
      <c r="G246" s="276"/>
      <c r="H246" s="276"/>
      <c r="I246" s="276"/>
      <c r="J246" s="182"/>
      <c r="K246" s="184">
        <v>353.52499999999998</v>
      </c>
      <c r="L246" s="182"/>
      <c r="M246" s="182"/>
      <c r="N246" s="182"/>
      <c r="O246" s="182"/>
      <c r="P246" s="182"/>
      <c r="Q246" s="182"/>
      <c r="R246" s="185"/>
      <c r="T246" s="186"/>
      <c r="U246" s="182"/>
      <c r="V246" s="182"/>
      <c r="W246" s="182"/>
      <c r="X246" s="182"/>
      <c r="Y246" s="182"/>
      <c r="Z246" s="182"/>
      <c r="AA246" s="187"/>
      <c r="AT246" s="188" t="s">
        <v>157</v>
      </c>
      <c r="AU246" s="188" t="s">
        <v>99</v>
      </c>
      <c r="AV246" s="12" t="s">
        <v>154</v>
      </c>
      <c r="AW246" s="12" t="s">
        <v>35</v>
      </c>
      <c r="AX246" s="12" t="s">
        <v>83</v>
      </c>
      <c r="AY246" s="188" t="s">
        <v>149</v>
      </c>
    </row>
    <row r="247" spans="2:65" s="1" customFormat="1" ht="22.5" customHeight="1">
      <c r="B247" s="129"/>
      <c r="C247" s="158" t="s">
        <v>363</v>
      </c>
      <c r="D247" s="158" t="s">
        <v>150</v>
      </c>
      <c r="E247" s="159" t="s">
        <v>364</v>
      </c>
      <c r="F247" s="266" t="s">
        <v>365</v>
      </c>
      <c r="G247" s="266"/>
      <c r="H247" s="266"/>
      <c r="I247" s="266"/>
      <c r="J247" s="160" t="s">
        <v>215</v>
      </c>
      <c r="K247" s="161">
        <v>107.5</v>
      </c>
      <c r="L247" s="267">
        <v>0</v>
      </c>
      <c r="M247" s="267"/>
      <c r="N247" s="268">
        <f>ROUND(L247*K247,2)</f>
        <v>0</v>
      </c>
      <c r="O247" s="268"/>
      <c r="P247" s="268"/>
      <c r="Q247" s="268"/>
      <c r="R247" s="132"/>
      <c r="T247" s="162" t="s">
        <v>5</v>
      </c>
      <c r="U247" s="46" t="s">
        <v>43</v>
      </c>
      <c r="V247" s="38"/>
      <c r="W247" s="163">
        <f>V247*K247</f>
        <v>0</v>
      </c>
      <c r="X247" s="163">
        <v>0</v>
      </c>
      <c r="Y247" s="163">
        <f>X247*K247</f>
        <v>0</v>
      </c>
      <c r="Z247" s="163">
        <v>0</v>
      </c>
      <c r="AA247" s="164">
        <f>Z247*K247</f>
        <v>0</v>
      </c>
      <c r="AR247" s="20" t="s">
        <v>154</v>
      </c>
      <c r="AT247" s="20" t="s">
        <v>150</v>
      </c>
      <c r="AU247" s="20" t="s">
        <v>99</v>
      </c>
      <c r="AY247" s="20" t="s">
        <v>149</v>
      </c>
      <c r="BE247" s="103">
        <f>IF(U247="základní",N247,0)</f>
        <v>0</v>
      </c>
      <c r="BF247" s="103">
        <f>IF(U247="snížená",N247,0)</f>
        <v>0</v>
      </c>
      <c r="BG247" s="103">
        <f>IF(U247="zákl. přenesená",N247,0)</f>
        <v>0</v>
      </c>
      <c r="BH247" s="103">
        <f>IF(U247="sníž. přenesená",N247,0)</f>
        <v>0</v>
      </c>
      <c r="BI247" s="103">
        <f>IF(U247="nulová",N247,0)</f>
        <v>0</v>
      </c>
      <c r="BJ247" s="20" t="s">
        <v>83</v>
      </c>
      <c r="BK247" s="103">
        <f>ROUND(L247*K247,2)</f>
        <v>0</v>
      </c>
      <c r="BL247" s="20" t="s">
        <v>154</v>
      </c>
      <c r="BM247" s="20" t="s">
        <v>366</v>
      </c>
    </row>
    <row r="248" spans="2:65" s="10" customFormat="1" ht="22.5" customHeight="1">
      <c r="B248" s="165"/>
      <c r="C248" s="166"/>
      <c r="D248" s="166"/>
      <c r="E248" s="167" t="s">
        <v>5</v>
      </c>
      <c r="F248" s="269" t="s">
        <v>367</v>
      </c>
      <c r="G248" s="270"/>
      <c r="H248" s="270"/>
      <c r="I248" s="270"/>
      <c r="J248" s="166"/>
      <c r="K248" s="168">
        <v>107.5</v>
      </c>
      <c r="L248" s="166"/>
      <c r="M248" s="166"/>
      <c r="N248" s="166"/>
      <c r="O248" s="166"/>
      <c r="P248" s="166"/>
      <c r="Q248" s="166"/>
      <c r="R248" s="169"/>
      <c r="T248" s="170"/>
      <c r="U248" s="166"/>
      <c r="V248" s="166"/>
      <c r="W248" s="166"/>
      <c r="X248" s="166"/>
      <c r="Y248" s="166"/>
      <c r="Z248" s="166"/>
      <c r="AA248" s="171"/>
      <c r="AT248" s="172" t="s">
        <v>157</v>
      </c>
      <c r="AU248" s="172" t="s">
        <v>99</v>
      </c>
      <c r="AV248" s="10" t="s">
        <v>99</v>
      </c>
      <c r="AW248" s="10" t="s">
        <v>35</v>
      </c>
      <c r="AX248" s="10" t="s">
        <v>83</v>
      </c>
      <c r="AY248" s="172" t="s">
        <v>149</v>
      </c>
    </row>
    <row r="249" spans="2:65" s="1" customFormat="1" ht="22.5" customHeight="1">
      <c r="B249" s="129"/>
      <c r="C249" s="158" t="s">
        <v>368</v>
      </c>
      <c r="D249" s="158" t="s">
        <v>150</v>
      </c>
      <c r="E249" s="159" t="s">
        <v>369</v>
      </c>
      <c r="F249" s="266" t="s">
        <v>370</v>
      </c>
      <c r="G249" s="266"/>
      <c r="H249" s="266"/>
      <c r="I249" s="266"/>
      <c r="J249" s="160" t="s">
        <v>289</v>
      </c>
      <c r="K249" s="161">
        <v>1</v>
      </c>
      <c r="L249" s="267">
        <v>0</v>
      </c>
      <c r="M249" s="267"/>
      <c r="N249" s="268">
        <f>ROUND(L249*K249,2)</f>
        <v>0</v>
      </c>
      <c r="O249" s="268"/>
      <c r="P249" s="268"/>
      <c r="Q249" s="268"/>
      <c r="R249" s="132"/>
      <c r="T249" s="162" t="s">
        <v>5</v>
      </c>
      <c r="U249" s="46" t="s">
        <v>43</v>
      </c>
      <c r="V249" s="38"/>
      <c r="W249" s="163">
        <f>V249*K249</f>
        <v>0</v>
      </c>
      <c r="X249" s="163">
        <v>0</v>
      </c>
      <c r="Y249" s="163">
        <f>X249*K249</f>
        <v>0</v>
      </c>
      <c r="Z249" s="163">
        <v>0</v>
      </c>
      <c r="AA249" s="164">
        <f>Z249*K249</f>
        <v>0</v>
      </c>
      <c r="AR249" s="20" t="s">
        <v>154</v>
      </c>
      <c r="AT249" s="20" t="s">
        <v>150</v>
      </c>
      <c r="AU249" s="20" t="s">
        <v>99</v>
      </c>
      <c r="AY249" s="20" t="s">
        <v>149</v>
      </c>
      <c r="BE249" s="103">
        <f>IF(U249="základní",N249,0)</f>
        <v>0</v>
      </c>
      <c r="BF249" s="103">
        <f>IF(U249="snížená",N249,0)</f>
        <v>0</v>
      </c>
      <c r="BG249" s="103">
        <f>IF(U249="zákl. přenesená",N249,0)</f>
        <v>0</v>
      </c>
      <c r="BH249" s="103">
        <f>IF(U249="sníž. přenesená",N249,0)</f>
        <v>0</v>
      </c>
      <c r="BI249" s="103">
        <f>IF(U249="nulová",N249,0)</f>
        <v>0</v>
      </c>
      <c r="BJ249" s="20" t="s">
        <v>83</v>
      </c>
      <c r="BK249" s="103">
        <f>ROUND(L249*K249,2)</f>
        <v>0</v>
      </c>
      <c r="BL249" s="20" t="s">
        <v>154</v>
      </c>
      <c r="BM249" s="20" t="s">
        <v>371</v>
      </c>
    </row>
    <row r="250" spans="2:65" s="1" customFormat="1" ht="22.5" customHeight="1">
      <c r="B250" s="129"/>
      <c r="C250" s="158" t="s">
        <v>372</v>
      </c>
      <c r="D250" s="158" t="s">
        <v>150</v>
      </c>
      <c r="E250" s="159" t="s">
        <v>373</v>
      </c>
      <c r="F250" s="266" t="s">
        <v>374</v>
      </c>
      <c r="G250" s="266"/>
      <c r="H250" s="266"/>
      <c r="I250" s="266"/>
      <c r="J250" s="160" t="s">
        <v>215</v>
      </c>
      <c r="K250" s="161">
        <v>195.8</v>
      </c>
      <c r="L250" s="267">
        <v>0</v>
      </c>
      <c r="M250" s="267"/>
      <c r="N250" s="268">
        <f>ROUND(L250*K250,2)</f>
        <v>0</v>
      </c>
      <c r="O250" s="268"/>
      <c r="P250" s="268"/>
      <c r="Q250" s="268"/>
      <c r="R250" s="132"/>
      <c r="T250" s="162" t="s">
        <v>5</v>
      </c>
      <c r="U250" s="46" t="s">
        <v>43</v>
      </c>
      <c r="V250" s="38"/>
      <c r="W250" s="163">
        <f>V250*K250</f>
        <v>0</v>
      </c>
      <c r="X250" s="163">
        <v>0</v>
      </c>
      <c r="Y250" s="163">
        <f>X250*K250</f>
        <v>0</v>
      </c>
      <c r="Z250" s="163">
        <v>0</v>
      </c>
      <c r="AA250" s="164">
        <f>Z250*K250</f>
        <v>0</v>
      </c>
      <c r="AR250" s="20" t="s">
        <v>154</v>
      </c>
      <c r="AT250" s="20" t="s">
        <v>150</v>
      </c>
      <c r="AU250" s="20" t="s">
        <v>99</v>
      </c>
      <c r="AY250" s="20" t="s">
        <v>149</v>
      </c>
      <c r="BE250" s="103">
        <f>IF(U250="základní",N250,0)</f>
        <v>0</v>
      </c>
      <c r="BF250" s="103">
        <f>IF(U250="snížená",N250,0)</f>
        <v>0</v>
      </c>
      <c r="BG250" s="103">
        <f>IF(U250="zákl. přenesená",N250,0)</f>
        <v>0</v>
      </c>
      <c r="BH250" s="103">
        <f>IF(U250="sníž. přenesená",N250,0)</f>
        <v>0</v>
      </c>
      <c r="BI250" s="103">
        <f>IF(U250="nulová",N250,0)</f>
        <v>0</v>
      </c>
      <c r="BJ250" s="20" t="s">
        <v>83</v>
      </c>
      <c r="BK250" s="103">
        <f>ROUND(L250*K250,2)</f>
        <v>0</v>
      </c>
      <c r="BL250" s="20" t="s">
        <v>154</v>
      </c>
      <c r="BM250" s="20" t="s">
        <v>375</v>
      </c>
    </row>
    <row r="251" spans="2:65" s="10" customFormat="1" ht="22.5" customHeight="1">
      <c r="B251" s="165"/>
      <c r="C251" s="166"/>
      <c r="D251" s="166"/>
      <c r="E251" s="167" t="s">
        <v>5</v>
      </c>
      <c r="F251" s="269" t="s">
        <v>376</v>
      </c>
      <c r="G251" s="270"/>
      <c r="H251" s="270"/>
      <c r="I251" s="270"/>
      <c r="J251" s="166"/>
      <c r="K251" s="168">
        <v>195.8</v>
      </c>
      <c r="L251" s="166"/>
      <c r="M251" s="166"/>
      <c r="N251" s="166"/>
      <c r="O251" s="166"/>
      <c r="P251" s="166"/>
      <c r="Q251" s="166"/>
      <c r="R251" s="169"/>
      <c r="T251" s="170"/>
      <c r="U251" s="166"/>
      <c r="V251" s="166"/>
      <c r="W251" s="166"/>
      <c r="X251" s="166"/>
      <c r="Y251" s="166"/>
      <c r="Z251" s="166"/>
      <c r="AA251" s="171"/>
      <c r="AT251" s="172" t="s">
        <v>157</v>
      </c>
      <c r="AU251" s="172" t="s">
        <v>99</v>
      </c>
      <c r="AV251" s="10" t="s">
        <v>99</v>
      </c>
      <c r="AW251" s="10" t="s">
        <v>35</v>
      </c>
      <c r="AX251" s="10" t="s">
        <v>83</v>
      </c>
      <c r="AY251" s="172" t="s">
        <v>149</v>
      </c>
    </row>
    <row r="252" spans="2:65" s="9" customFormat="1" ht="29.85" customHeight="1">
      <c r="B252" s="147"/>
      <c r="C252" s="148"/>
      <c r="D252" s="157" t="s">
        <v>116</v>
      </c>
      <c r="E252" s="157"/>
      <c r="F252" s="157"/>
      <c r="G252" s="157"/>
      <c r="H252" s="157"/>
      <c r="I252" s="157"/>
      <c r="J252" s="157"/>
      <c r="K252" s="157"/>
      <c r="L252" s="157"/>
      <c r="M252" s="157"/>
      <c r="N252" s="289">
        <f>BK252</f>
        <v>0</v>
      </c>
      <c r="O252" s="290"/>
      <c r="P252" s="290"/>
      <c r="Q252" s="290"/>
      <c r="R252" s="150"/>
      <c r="T252" s="151"/>
      <c r="U252" s="148"/>
      <c r="V252" s="148"/>
      <c r="W252" s="152">
        <f>SUM(W253:W259)</f>
        <v>0</v>
      </c>
      <c r="X252" s="148"/>
      <c r="Y252" s="152">
        <f>SUM(Y253:Y259)</f>
        <v>0</v>
      </c>
      <c r="Z252" s="148"/>
      <c r="AA252" s="153">
        <f>SUM(AA253:AA259)</f>
        <v>0</v>
      </c>
      <c r="AR252" s="154" t="s">
        <v>83</v>
      </c>
      <c r="AT252" s="155" t="s">
        <v>77</v>
      </c>
      <c r="AU252" s="155" t="s">
        <v>83</v>
      </c>
      <c r="AY252" s="154" t="s">
        <v>149</v>
      </c>
      <c r="BK252" s="156">
        <f>SUM(BK253:BK259)</f>
        <v>0</v>
      </c>
    </row>
    <row r="253" spans="2:65" s="1" customFormat="1" ht="22.5" customHeight="1">
      <c r="B253" s="129"/>
      <c r="C253" s="158" t="s">
        <v>377</v>
      </c>
      <c r="D253" s="158" t="s">
        <v>150</v>
      </c>
      <c r="E253" s="159" t="s">
        <v>378</v>
      </c>
      <c r="F253" s="266" t="s">
        <v>379</v>
      </c>
      <c r="G253" s="266"/>
      <c r="H253" s="266"/>
      <c r="I253" s="266"/>
      <c r="J253" s="160" t="s">
        <v>199</v>
      </c>
      <c r="K253" s="161">
        <v>700</v>
      </c>
      <c r="L253" s="267">
        <v>0</v>
      </c>
      <c r="M253" s="267"/>
      <c r="N253" s="268">
        <f>ROUND(L253*K253,2)</f>
        <v>0</v>
      </c>
      <c r="O253" s="268"/>
      <c r="P253" s="268"/>
      <c r="Q253" s="268"/>
      <c r="R253" s="132"/>
      <c r="T253" s="162" t="s">
        <v>5</v>
      </c>
      <c r="U253" s="46" t="s">
        <v>43</v>
      </c>
      <c r="V253" s="38"/>
      <c r="W253" s="163">
        <f>V253*K253</f>
        <v>0</v>
      </c>
      <c r="X253" s="163">
        <v>0</v>
      </c>
      <c r="Y253" s="163">
        <f>X253*K253</f>
        <v>0</v>
      </c>
      <c r="Z253" s="163">
        <v>0</v>
      </c>
      <c r="AA253" s="164">
        <f>Z253*K253</f>
        <v>0</v>
      </c>
      <c r="AR253" s="20" t="s">
        <v>154</v>
      </c>
      <c r="AT253" s="20" t="s">
        <v>150</v>
      </c>
      <c r="AU253" s="20" t="s">
        <v>99</v>
      </c>
      <c r="AY253" s="20" t="s">
        <v>149</v>
      </c>
      <c r="BE253" s="103">
        <f>IF(U253="základní",N253,0)</f>
        <v>0</v>
      </c>
      <c r="BF253" s="103">
        <f>IF(U253="snížená",N253,0)</f>
        <v>0</v>
      </c>
      <c r="BG253" s="103">
        <f>IF(U253="zákl. přenesená",N253,0)</f>
        <v>0</v>
      </c>
      <c r="BH253" s="103">
        <f>IF(U253="sníž. přenesená",N253,0)</f>
        <v>0</v>
      </c>
      <c r="BI253" s="103">
        <f>IF(U253="nulová",N253,0)</f>
        <v>0</v>
      </c>
      <c r="BJ253" s="20" t="s">
        <v>83</v>
      </c>
      <c r="BK253" s="103">
        <f>ROUND(L253*K253,2)</f>
        <v>0</v>
      </c>
      <c r="BL253" s="20" t="s">
        <v>154</v>
      </c>
      <c r="BM253" s="20" t="s">
        <v>380</v>
      </c>
    </row>
    <row r="254" spans="2:65" s="10" customFormat="1" ht="22.5" customHeight="1">
      <c r="B254" s="165"/>
      <c r="C254" s="166"/>
      <c r="D254" s="166"/>
      <c r="E254" s="167" t="s">
        <v>5</v>
      </c>
      <c r="F254" s="269" t="s">
        <v>227</v>
      </c>
      <c r="G254" s="270"/>
      <c r="H254" s="270"/>
      <c r="I254" s="270"/>
      <c r="J254" s="166"/>
      <c r="K254" s="168">
        <v>700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157</v>
      </c>
      <c r="AU254" s="172" t="s">
        <v>99</v>
      </c>
      <c r="AV254" s="10" t="s">
        <v>99</v>
      </c>
      <c r="AW254" s="10" t="s">
        <v>35</v>
      </c>
      <c r="AX254" s="10" t="s">
        <v>83</v>
      </c>
      <c r="AY254" s="172" t="s">
        <v>149</v>
      </c>
    </row>
    <row r="255" spans="2:65" s="1" customFormat="1" ht="22.5" customHeight="1">
      <c r="B255" s="129"/>
      <c r="C255" s="158" t="s">
        <v>381</v>
      </c>
      <c r="D255" s="158" t="s">
        <v>150</v>
      </c>
      <c r="E255" s="159" t="s">
        <v>382</v>
      </c>
      <c r="F255" s="266" t="s">
        <v>383</v>
      </c>
      <c r="G255" s="266"/>
      <c r="H255" s="266"/>
      <c r="I255" s="266"/>
      <c r="J255" s="160" t="s">
        <v>199</v>
      </c>
      <c r="K255" s="161">
        <v>384</v>
      </c>
      <c r="L255" s="267">
        <v>0</v>
      </c>
      <c r="M255" s="267"/>
      <c r="N255" s="268">
        <f>ROUND(L255*K255,2)</f>
        <v>0</v>
      </c>
      <c r="O255" s="268"/>
      <c r="P255" s="268"/>
      <c r="Q255" s="268"/>
      <c r="R255" s="132"/>
      <c r="T255" s="162" t="s">
        <v>5</v>
      </c>
      <c r="U255" s="46" t="s">
        <v>43</v>
      </c>
      <c r="V255" s="38"/>
      <c r="W255" s="163">
        <f>V255*K255</f>
        <v>0</v>
      </c>
      <c r="X255" s="163">
        <v>0</v>
      </c>
      <c r="Y255" s="163">
        <f>X255*K255</f>
        <v>0</v>
      </c>
      <c r="Z255" s="163">
        <v>0</v>
      </c>
      <c r="AA255" s="164">
        <f>Z255*K255</f>
        <v>0</v>
      </c>
      <c r="AR255" s="20" t="s">
        <v>154</v>
      </c>
      <c r="AT255" s="20" t="s">
        <v>150</v>
      </c>
      <c r="AU255" s="20" t="s">
        <v>99</v>
      </c>
      <c r="AY255" s="20" t="s">
        <v>149</v>
      </c>
      <c r="BE255" s="103">
        <f>IF(U255="základní",N255,0)</f>
        <v>0</v>
      </c>
      <c r="BF255" s="103">
        <f>IF(U255="snížená",N255,0)</f>
        <v>0</v>
      </c>
      <c r="BG255" s="103">
        <f>IF(U255="zákl. přenesená",N255,0)</f>
        <v>0</v>
      </c>
      <c r="BH255" s="103">
        <f>IF(U255="sníž. přenesená",N255,0)</f>
        <v>0</v>
      </c>
      <c r="BI255" s="103">
        <f>IF(U255="nulová",N255,0)</f>
        <v>0</v>
      </c>
      <c r="BJ255" s="20" t="s">
        <v>83</v>
      </c>
      <c r="BK255" s="103">
        <f>ROUND(L255*K255,2)</f>
        <v>0</v>
      </c>
      <c r="BL255" s="20" t="s">
        <v>154</v>
      </c>
      <c r="BM255" s="20" t="s">
        <v>384</v>
      </c>
    </row>
    <row r="256" spans="2:65" s="10" customFormat="1" ht="22.5" customHeight="1">
      <c r="B256" s="165"/>
      <c r="C256" s="166"/>
      <c r="D256" s="166"/>
      <c r="E256" s="167" t="s">
        <v>5</v>
      </c>
      <c r="F256" s="269" t="s">
        <v>385</v>
      </c>
      <c r="G256" s="270"/>
      <c r="H256" s="270"/>
      <c r="I256" s="270"/>
      <c r="J256" s="166"/>
      <c r="K256" s="168">
        <v>165</v>
      </c>
      <c r="L256" s="166"/>
      <c r="M256" s="166"/>
      <c r="N256" s="166"/>
      <c r="O256" s="166"/>
      <c r="P256" s="166"/>
      <c r="Q256" s="166"/>
      <c r="R256" s="169"/>
      <c r="T256" s="170"/>
      <c r="U256" s="166"/>
      <c r="V256" s="166"/>
      <c r="W256" s="166"/>
      <c r="X256" s="166"/>
      <c r="Y256" s="166"/>
      <c r="Z256" s="166"/>
      <c r="AA256" s="171"/>
      <c r="AT256" s="172" t="s">
        <v>157</v>
      </c>
      <c r="AU256" s="172" t="s">
        <v>99</v>
      </c>
      <c r="AV256" s="10" t="s">
        <v>99</v>
      </c>
      <c r="AW256" s="10" t="s">
        <v>35</v>
      </c>
      <c r="AX256" s="10" t="s">
        <v>78</v>
      </c>
      <c r="AY256" s="172" t="s">
        <v>149</v>
      </c>
    </row>
    <row r="257" spans="2:65" s="10" customFormat="1" ht="22.5" customHeight="1">
      <c r="B257" s="165"/>
      <c r="C257" s="166"/>
      <c r="D257" s="166"/>
      <c r="E257" s="167" t="s">
        <v>5</v>
      </c>
      <c r="F257" s="273" t="s">
        <v>386</v>
      </c>
      <c r="G257" s="274"/>
      <c r="H257" s="274"/>
      <c r="I257" s="274"/>
      <c r="J257" s="166"/>
      <c r="K257" s="168">
        <v>147</v>
      </c>
      <c r="L257" s="166"/>
      <c r="M257" s="166"/>
      <c r="N257" s="166"/>
      <c r="O257" s="166"/>
      <c r="P257" s="166"/>
      <c r="Q257" s="166"/>
      <c r="R257" s="169"/>
      <c r="T257" s="170"/>
      <c r="U257" s="166"/>
      <c r="V257" s="166"/>
      <c r="W257" s="166"/>
      <c r="X257" s="166"/>
      <c r="Y257" s="166"/>
      <c r="Z257" s="166"/>
      <c r="AA257" s="171"/>
      <c r="AT257" s="172" t="s">
        <v>157</v>
      </c>
      <c r="AU257" s="172" t="s">
        <v>99</v>
      </c>
      <c r="AV257" s="10" t="s">
        <v>99</v>
      </c>
      <c r="AW257" s="10" t="s">
        <v>35</v>
      </c>
      <c r="AX257" s="10" t="s">
        <v>78</v>
      </c>
      <c r="AY257" s="172" t="s">
        <v>149</v>
      </c>
    </row>
    <row r="258" spans="2:65" s="10" customFormat="1" ht="22.5" customHeight="1">
      <c r="B258" s="165"/>
      <c r="C258" s="166"/>
      <c r="D258" s="166"/>
      <c r="E258" s="167" t="s">
        <v>5</v>
      </c>
      <c r="F258" s="273" t="s">
        <v>387</v>
      </c>
      <c r="G258" s="274"/>
      <c r="H258" s="274"/>
      <c r="I258" s="274"/>
      <c r="J258" s="166"/>
      <c r="K258" s="168">
        <v>72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157</v>
      </c>
      <c r="AU258" s="172" t="s">
        <v>99</v>
      </c>
      <c r="AV258" s="10" t="s">
        <v>99</v>
      </c>
      <c r="AW258" s="10" t="s">
        <v>35</v>
      </c>
      <c r="AX258" s="10" t="s">
        <v>78</v>
      </c>
      <c r="AY258" s="172" t="s">
        <v>149</v>
      </c>
    </row>
    <row r="259" spans="2:65" s="12" customFormat="1" ht="22.5" customHeight="1">
      <c r="B259" s="181"/>
      <c r="C259" s="182"/>
      <c r="D259" s="182"/>
      <c r="E259" s="183" t="s">
        <v>5</v>
      </c>
      <c r="F259" s="275" t="s">
        <v>161</v>
      </c>
      <c r="G259" s="276"/>
      <c r="H259" s="276"/>
      <c r="I259" s="276"/>
      <c r="J259" s="182"/>
      <c r="K259" s="184">
        <v>384</v>
      </c>
      <c r="L259" s="182"/>
      <c r="M259" s="182"/>
      <c r="N259" s="182"/>
      <c r="O259" s="182"/>
      <c r="P259" s="182"/>
      <c r="Q259" s="182"/>
      <c r="R259" s="185"/>
      <c r="T259" s="186"/>
      <c r="U259" s="182"/>
      <c r="V259" s="182"/>
      <c r="W259" s="182"/>
      <c r="X259" s="182"/>
      <c r="Y259" s="182"/>
      <c r="Z259" s="182"/>
      <c r="AA259" s="187"/>
      <c r="AT259" s="188" t="s">
        <v>157</v>
      </c>
      <c r="AU259" s="188" t="s">
        <v>99</v>
      </c>
      <c r="AV259" s="12" t="s">
        <v>154</v>
      </c>
      <c r="AW259" s="12" t="s">
        <v>35</v>
      </c>
      <c r="AX259" s="12" t="s">
        <v>83</v>
      </c>
      <c r="AY259" s="188" t="s">
        <v>149</v>
      </c>
    </row>
    <row r="260" spans="2:65" s="9" customFormat="1" ht="29.85" customHeight="1">
      <c r="B260" s="147"/>
      <c r="C260" s="148"/>
      <c r="D260" s="157" t="s">
        <v>117</v>
      </c>
      <c r="E260" s="157"/>
      <c r="F260" s="157"/>
      <c r="G260" s="157"/>
      <c r="H260" s="157"/>
      <c r="I260" s="157"/>
      <c r="J260" s="157"/>
      <c r="K260" s="157"/>
      <c r="L260" s="157"/>
      <c r="M260" s="157"/>
      <c r="N260" s="289">
        <f>BK260</f>
        <v>0</v>
      </c>
      <c r="O260" s="290"/>
      <c r="P260" s="290"/>
      <c r="Q260" s="290"/>
      <c r="R260" s="150"/>
      <c r="T260" s="151"/>
      <c r="U260" s="148"/>
      <c r="V260" s="148"/>
      <c r="W260" s="152">
        <f>SUM(W261:W265)</f>
        <v>0</v>
      </c>
      <c r="X260" s="148"/>
      <c r="Y260" s="152">
        <f>SUM(Y261:Y265)</f>
        <v>0</v>
      </c>
      <c r="Z260" s="148"/>
      <c r="AA260" s="153">
        <f>SUM(AA261:AA265)</f>
        <v>0</v>
      </c>
      <c r="AR260" s="154" t="s">
        <v>83</v>
      </c>
      <c r="AT260" s="155" t="s">
        <v>77</v>
      </c>
      <c r="AU260" s="155" t="s">
        <v>83</v>
      </c>
      <c r="AY260" s="154" t="s">
        <v>149</v>
      </c>
      <c r="BK260" s="156">
        <f>SUM(BK261:BK265)</f>
        <v>0</v>
      </c>
    </row>
    <row r="261" spans="2:65" s="1" customFormat="1" ht="22.5" customHeight="1">
      <c r="B261" s="129"/>
      <c r="C261" s="158" t="s">
        <v>388</v>
      </c>
      <c r="D261" s="158" t="s">
        <v>150</v>
      </c>
      <c r="E261" s="159" t="s">
        <v>389</v>
      </c>
      <c r="F261" s="266" t="s">
        <v>390</v>
      </c>
      <c r="G261" s="266"/>
      <c r="H261" s="266"/>
      <c r="I261" s="266"/>
      <c r="J261" s="160" t="s">
        <v>351</v>
      </c>
      <c r="K261" s="161">
        <v>1</v>
      </c>
      <c r="L261" s="267">
        <v>0</v>
      </c>
      <c r="M261" s="267"/>
      <c r="N261" s="268">
        <f>ROUND(L261*K261,2)</f>
        <v>0</v>
      </c>
      <c r="O261" s="268"/>
      <c r="P261" s="268"/>
      <c r="Q261" s="268"/>
      <c r="R261" s="132"/>
      <c r="T261" s="162" t="s">
        <v>5</v>
      </c>
      <c r="U261" s="46" t="s">
        <v>43</v>
      </c>
      <c r="V261" s="38"/>
      <c r="W261" s="163">
        <f>V261*K261</f>
        <v>0</v>
      </c>
      <c r="X261" s="163">
        <v>0</v>
      </c>
      <c r="Y261" s="163">
        <f>X261*K261</f>
        <v>0</v>
      </c>
      <c r="Z261" s="163">
        <v>0</v>
      </c>
      <c r="AA261" s="164">
        <f>Z261*K261</f>
        <v>0</v>
      </c>
      <c r="AR261" s="20" t="s">
        <v>154</v>
      </c>
      <c r="AT261" s="20" t="s">
        <v>150</v>
      </c>
      <c r="AU261" s="20" t="s">
        <v>99</v>
      </c>
      <c r="AY261" s="20" t="s">
        <v>149</v>
      </c>
      <c r="BE261" s="103">
        <f>IF(U261="základní",N261,0)</f>
        <v>0</v>
      </c>
      <c r="BF261" s="103">
        <f>IF(U261="snížená",N261,0)</f>
        <v>0</v>
      </c>
      <c r="BG261" s="103">
        <f>IF(U261="zákl. přenesená",N261,0)</f>
        <v>0</v>
      </c>
      <c r="BH261" s="103">
        <f>IF(U261="sníž. přenesená",N261,0)</f>
        <v>0</v>
      </c>
      <c r="BI261" s="103">
        <f>IF(U261="nulová",N261,0)</f>
        <v>0</v>
      </c>
      <c r="BJ261" s="20" t="s">
        <v>83</v>
      </c>
      <c r="BK261" s="103">
        <f>ROUND(L261*K261,2)</f>
        <v>0</v>
      </c>
      <c r="BL261" s="20" t="s">
        <v>154</v>
      </c>
      <c r="BM261" s="20" t="s">
        <v>391</v>
      </c>
    </row>
    <row r="262" spans="2:65" s="1" customFormat="1" ht="31.5" customHeight="1">
      <c r="B262" s="129"/>
      <c r="C262" s="158" t="s">
        <v>392</v>
      </c>
      <c r="D262" s="158" t="s">
        <v>150</v>
      </c>
      <c r="E262" s="159" t="s">
        <v>393</v>
      </c>
      <c r="F262" s="266" t="s">
        <v>394</v>
      </c>
      <c r="G262" s="266"/>
      <c r="H262" s="266"/>
      <c r="I262" s="266"/>
      <c r="J262" s="160" t="s">
        <v>351</v>
      </c>
      <c r="K262" s="161">
        <v>4</v>
      </c>
      <c r="L262" s="267">
        <v>0</v>
      </c>
      <c r="M262" s="267"/>
      <c r="N262" s="268">
        <f>ROUND(L262*K262,2)</f>
        <v>0</v>
      </c>
      <c r="O262" s="268"/>
      <c r="P262" s="268"/>
      <c r="Q262" s="268"/>
      <c r="R262" s="132"/>
      <c r="T262" s="162" t="s">
        <v>5</v>
      </c>
      <c r="U262" s="46" t="s">
        <v>43</v>
      </c>
      <c r="V262" s="38"/>
      <c r="W262" s="163">
        <f>V262*K262</f>
        <v>0</v>
      </c>
      <c r="X262" s="163">
        <v>0</v>
      </c>
      <c r="Y262" s="163">
        <f>X262*K262</f>
        <v>0</v>
      </c>
      <c r="Z262" s="163">
        <v>0</v>
      </c>
      <c r="AA262" s="164">
        <f>Z262*K262</f>
        <v>0</v>
      </c>
      <c r="AR262" s="20" t="s">
        <v>154</v>
      </c>
      <c r="AT262" s="20" t="s">
        <v>150</v>
      </c>
      <c r="AU262" s="20" t="s">
        <v>99</v>
      </c>
      <c r="AY262" s="20" t="s">
        <v>149</v>
      </c>
      <c r="BE262" s="103">
        <f>IF(U262="základní",N262,0)</f>
        <v>0</v>
      </c>
      <c r="BF262" s="103">
        <f>IF(U262="snížená",N262,0)</f>
        <v>0</v>
      </c>
      <c r="BG262" s="103">
        <f>IF(U262="zákl. přenesená",N262,0)</f>
        <v>0</v>
      </c>
      <c r="BH262" s="103">
        <f>IF(U262="sníž. přenesená",N262,0)</f>
        <v>0</v>
      </c>
      <c r="BI262" s="103">
        <f>IF(U262="nulová",N262,0)</f>
        <v>0</v>
      </c>
      <c r="BJ262" s="20" t="s">
        <v>83</v>
      </c>
      <c r="BK262" s="103">
        <f>ROUND(L262*K262,2)</f>
        <v>0</v>
      </c>
      <c r="BL262" s="20" t="s">
        <v>154</v>
      </c>
      <c r="BM262" s="20" t="s">
        <v>395</v>
      </c>
    </row>
    <row r="263" spans="2:65" s="1" customFormat="1" ht="31.5" customHeight="1">
      <c r="B263" s="129"/>
      <c r="C263" s="158" t="s">
        <v>396</v>
      </c>
      <c r="D263" s="158" t="s">
        <v>150</v>
      </c>
      <c r="E263" s="159" t="s">
        <v>397</v>
      </c>
      <c r="F263" s="266" t="s">
        <v>398</v>
      </c>
      <c r="G263" s="266"/>
      <c r="H263" s="266"/>
      <c r="I263" s="266"/>
      <c r="J263" s="160" t="s">
        <v>289</v>
      </c>
      <c r="K263" s="161">
        <v>2</v>
      </c>
      <c r="L263" s="267">
        <v>0</v>
      </c>
      <c r="M263" s="267"/>
      <c r="N263" s="268">
        <f>ROUND(L263*K263,2)</f>
        <v>0</v>
      </c>
      <c r="O263" s="268"/>
      <c r="P263" s="268"/>
      <c r="Q263" s="268"/>
      <c r="R263" s="132"/>
      <c r="T263" s="162" t="s">
        <v>5</v>
      </c>
      <c r="U263" s="46" t="s">
        <v>43</v>
      </c>
      <c r="V263" s="38"/>
      <c r="W263" s="163">
        <f>V263*K263</f>
        <v>0</v>
      </c>
      <c r="X263" s="163">
        <v>0</v>
      </c>
      <c r="Y263" s="163">
        <f>X263*K263</f>
        <v>0</v>
      </c>
      <c r="Z263" s="163">
        <v>0</v>
      </c>
      <c r="AA263" s="164">
        <f>Z263*K263</f>
        <v>0</v>
      </c>
      <c r="AR263" s="20" t="s">
        <v>154</v>
      </c>
      <c r="AT263" s="20" t="s">
        <v>150</v>
      </c>
      <c r="AU263" s="20" t="s">
        <v>99</v>
      </c>
      <c r="AY263" s="20" t="s">
        <v>149</v>
      </c>
      <c r="BE263" s="103">
        <f>IF(U263="základní",N263,0)</f>
        <v>0</v>
      </c>
      <c r="BF263" s="103">
        <f>IF(U263="snížená",N263,0)</f>
        <v>0</v>
      </c>
      <c r="BG263" s="103">
        <f>IF(U263="zákl. přenesená",N263,0)</f>
        <v>0</v>
      </c>
      <c r="BH263" s="103">
        <f>IF(U263="sníž. přenesená",N263,0)</f>
        <v>0</v>
      </c>
      <c r="BI263" s="103">
        <f>IF(U263="nulová",N263,0)</f>
        <v>0</v>
      </c>
      <c r="BJ263" s="20" t="s">
        <v>83</v>
      </c>
      <c r="BK263" s="103">
        <f>ROUND(L263*K263,2)</f>
        <v>0</v>
      </c>
      <c r="BL263" s="20" t="s">
        <v>154</v>
      </c>
      <c r="BM263" s="20" t="s">
        <v>399</v>
      </c>
    </row>
    <row r="264" spans="2:65" s="1" customFormat="1" ht="22.5" customHeight="1">
      <c r="B264" s="129"/>
      <c r="C264" s="158" t="s">
        <v>400</v>
      </c>
      <c r="D264" s="158" t="s">
        <v>150</v>
      </c>
      <c r="E264" s="159" t="s">
        <v>401</v>
      </c>
      <c r="F264" s="266" t="s">
        <v>402</v>
      </c>
      <c r="G264" s="266"/>
      <c r="H264" s="266"/>
      <c r="I264" s="266"/>
      <c r="J264" s="160" t="s">
        <v>351</v>
      </c>
      <c r="K264" s="161">
        <v>1</v>
      </c>
      <c r="L264" s="267">
        <v>0</v>
      </c>
      <c r="M264" s="267"/>
      <c r="N264" s="268">
        <f>ROUND(L264*K264,2)</f>
        <v>0</v>
      </c>
      <c r="O264" s="268"/>
      <c r="P264" s="268"/>
      <c r="Q264" s="268"/>
      <c r="R264" s="132"/>
      <c r="T264" s="162" t="s">
        <v>5</v>
      </c>
      <c r="U264" s="46" t="s">
        <v>43</v>
      </c>
      <c r="V264" s="38"/>
      <c r="W264" s="163">
        <f>V264*K264</f>
        <v>0</v>
      </c>
      <c r="X264" s="163">
        <v>0</v>
      </c>
      <c r="Y264" s="163">
        <f>X264*K264</f>
        <v>0</v>
      </c>
      <c r="Z264" s="163">
        <v>0</v>
      </c>
      <c r="AA264" s="164">
        <f>Z264*K264</f>
        <v>0</v>
      </c>
      <c r="AR264" s="20" t="s">
        <v>154</v>
      </c>
      <c r="AT264" s="20" t="s">
        <v>150</v>
      </c>
      <c r="AU264" s="20" t="s">
        <v>99</v>
      </c>
      <c r="AY264" s="20" t="s">
        <v>149</v>
      </c>
      <c r="BE264" s="103">
        <f>IF(U264="základní",N264,0)</f>
        <v>0</v>
      </c>
      <c r="BF264" s="103">
        <f>IF(U264="snížená",N264,0)</f>
        <v>0</v>
      </c>
      <c r="BG264" s="103">
        <f>IF(U264="zákl. přenesená",N264,0)</f>
        <v>0</v>
      </c>
      <c r="BH264" s="103">
        <f>IF(U264="sníž. přenesená",N264,0)</f>
        <v>0</v>
      </c>
      <c r="BI264" s="103">
        <f>IF(U264="nulová",N264,0)</f>
        <v>0</v>
      </c>
      <c r="BJ264" s="20" t="s">
        <v>83</v>
      </c>
      <c r="BK264" s="103">
        <f>ROUND(L264*K264,2)</f>
        <v>0</v>
      </c>
      <c r="BL264" s="20" t="s">
        <v>154</v>
      </c>
      <c r="BM264" s="20" t="s">
        <v>403</v>
      </c>
    </row>
    <row r="265" spans="2:65" s="1" customFormat="1" ht="31.5" customHeight="1">
      <c r="B265" s="129"/>
      <c r="C265" s="158" t="s">
        <v>404</v>
      </c>
      <c r="D265" s="158" t="s">
        <v>150</v>
      </c>
      <c r="E265" s="159" t="s">
        <v>405</v>
      </c>
      <c r="F265" s="266" t="s">
        <v>406</v>
      </c>
      <c r="G265" s="266"/>
      <c r="H265" s="266"/>
      <c r="I265" s="266"/>
      <c r="J265" s="160" t="s">
        <v>351</v>
      </c>
      <c r="K265" s="161">
        <v>1</v>
      </c>
      <c r="L265" s="267">
        <v>0</v>
      </c>
      <c r="M265" s="267"/>
      <c r="N265" s="268">
        <f>ROUND(L265*K265,2)</f>
        <v>0</v>
      </c>
      <c r="O265" s="268"/>
      <c r="P265" s="268"/>
      <c r="Q265" s="268"/>
      <c r="R265" s="132"/>
      <c r="T265" s="162" t="s">
        <v>5</v>
      </c>
      <c r="U265" s="46" t="s">
        <v>43</v>
      </c>
      <c r="V265" s="38"/>
      <c r="W265" s="163">
        <f>V265*K265</f>
        <v>0</v>
      </c>
      <c r="X265" s="163">
        <v>0</v>
      </c>
      <c r="Y265" s="163">
        <f>X265*K265</f>
        <v>0</v>
      </c>
      <c r="Z265" s="163">
        <v>0</v>
      </c>
      <c r="AA265" s="164">
        <f>Z265*K265</f>
        <v>0</v>
      </c>
      <c r="AR265" s="20" t="s">
        <v>154</v>
      </c>
      <c r="AT265" s="20" t="s">
        <v>150</v>
      </c>
      <c r="AU265" s="20" t="s">
        <v>99</v>
      </c>
      <c r="AY265" s="20" t="s">
        <v>149</v>
      </c>
      <c r="BE265" s="103">
        <f>IF(U265="základní",N265,0)</f>
        <v>0</v>
      </c>
      <c r="BF265" s="103">
        <f>IF(U265="snížená",N265,0)</f>
        <v>0</v>
      </c>
      <c r="BG265" s="103">
        <f>IF(U265="zákl. přenesená",N265,0)</f>
        <v>0</v>
      </c>
      <c r="BH265" s="103">
        <f>IF(U265="sníž. přenesená",N265,0)</f>
        <v>0</v>
      </c>
      <c r="BI265" s="103">
        <f>IF(U265="nulová",N265,0)</f>
        <v>0</v>
      </c>
      <c r="BJ265" s="20" t="s">
        <v>83</v>
      </c>
      <c r="BK265" s="103">
        <f>ROUND(L265*K265,2)</f>
        <v>0</v>
      </c>
      <c r="BL265" s="20" t="s">
        <v>154</v>
      </c>
      <c r="BM265" s="20" t="s">
        <v>407</v>
      </c>
    </row>
    <row r="266" spans="2:65" s="9" customFormat="1" ht="37.35" customHeight="1">
      <c r="B266" s="147"/>
      <c r="C266" s="148"/>
      <c r="D266" s="149" t="s">
        <v>118</v>
      </c>
      <c r="E266" s="149"/>
      <c r="F266" s="149"/>
      <c r="G266" s="149"/>
      <c r="H266" s="149"/>
      <c r="I266" s="149"/>
      <c r="J266" s="149"/>
      <c r="K266" s="149"/>
      <c r="L266" s="149"/>
      <c r="M266" s="149"/>
      <c r="N266" s="293">
        <f>BK266</f>
        <v>0</v>
      </c>
      <c r="O266" s="294"/>
      <c r="P266" s="294"/>
      <c r="Q266" s="294"/>
      <c r="R266" s="150"/>
      <c r="T266" s="151"/>
      <c r="U266" s="148"/>
      <c r="V266" s="148"/>
      <c r="W266" s="152">
        <f>W267</f>
        <v>0</v>
      </c>
      <c r="X266" s="148"/>
      <c r="Y266" s="152">
        <f>Y267</f>
        <v>0</v>
      </c>
      <c r="Z266" s="148"/>
      <c r="AA266" s="153">
        <f>AA267</f>
        <v>0</v>
      </c>
      <c r="AR266" s="154" t="s">
        <v>168</v>
      </c>
      <c r="AT266" s="155" t="s">
        <v>77</v>
      </c>
      <c r="AU266" s="155" t="s">
        <v>78</v>
      </c>
      <c r="AY266" s="154" t="s">
        <v>149</v>
      </c>
      <c r="BK266" s="156">
        <f>BK267</f>
        <v>0</v>
      </c>
    </row>
    <row r="267" spans="2:65" s="9" customFormat="1" ht="19.899999999999999" customHeight="1">
      <c r="B267" s="147"/>
      <c r="C267" s="148"/>
      <c r="D267" s="157" t="s">
        <v>119</v>
      </c>
      <c r="E267" s="157"/>
      <c r="F267" s="157"/>
      <c r="G267" s="157"/>
      <c r="H267" s="157"/>
      <c r="I267" s="157"/>
      <c r="J267" s="157"/>
      <c r="K267" s="157"/>
      <c r="L267" s="157"/>
      <c r="M267" s="157"/>
      <c r="N267" s="289">
        <f>BK267</f>
        <v>0</v>
      </c>
      <c r="O267" s="290"/>
      <c r="P267" s="290"/>
      <c r="Q267" s="290"/>
      <c r="R267" s="150"/>
      <c r="T267" s="151"/>
      <c r="U267" s="148"/>
      <c r="V267" s="148"/>
      <c r="W267" s="152">
        <f>SUM(W268:W270)</f>
        <v>0</v>
      </c>
      <c r="X267" s="148"/>
      <c r="Y267" s="152">
        <f>SUM(Y268:Y270)</f>
        <v>0</v>
      </c>
      <c r="Z267" s="148"/>
      <c r="AA267" s="153">
        <f>SUM(AA268:AA270)</f>
        <v>0</v>
      </c>
      <c r="AR267" s="154" t="s">
        <v>168</v>
      </c>
      <c r="AT267" s="155" t="s">
        <v>77</v>
      </c>
      <c r="AU267" s="155" t="s">
        <v>83</v>
      </c>
      <c r="AY267" s="154" t="s">
        <v>149</v>
      </c>
      <c r="BK267" s="156">
        <f>SUM(BK268:BK270)</f>
        <v>0</v>
      </c>
    </row>
    <row r="268" spans="2:65" s="1" customFormat="1" ht="22.5" customHeight="1">
      <c r="B268" s="129"/>
      <c r="C268" s="158" t="s">
        <v>408</v>
      </c>
      <c r="D268" s="158" t="s">
        <v>150</v>
      </c>
      <c r="E268" s="159" t="s">
        <v>409</v>
      </c>
      <c r="F268" s="266" t="s">
        <v>454</v>
      </c>
      <c r="G268" s="266"/>
      <c r="H268" s="266"/>
      <c r="I268" s="266"/>
      <c r="J268" s="160" t="s">
        <v>289</v>
      </c>
      <c r="K268" s="161">
        <v>4</v>
      </c>
      <c r="L268" s="267">
        <v>0</v>
      </c>
      <c r="M268" s="267"/>
      <c r="N268" s="268">
        <f>ROUND(L268*K268,2)</f>
        <v>0</v>
      </c>
      <c r="O268" s="268"/>
      <c r="P268" s="268"/>
      <c r="Q268" s="268"/>
      <c r="R268" s="132"/>
      <c r="T268" s="162" t="s">
        <v>5</v>
      </c>
      <c r="U268" s="46" t="s">
        <v>43</v>
      </c>
      <c r="V268" s="38"/>
      <c r="W268" s="163">
        <f>V268*K268</f>
        <v>0</v>
      </c>
      <c r="X268" s="163">
        <v>0</v>
      </c>
      <c r="Y268" s="163">
        <f>X268*K268</f>
        <v>0</v>
      </c>
      <c r="Z268" s="163">
        <v>0</v>
      </c>
      <c r="AA268" s="164">
        <f>Z268*K268</f>
        <v>0</v>
      </c>
      <c r="AR268" s="20" t="s">
        <v>410</v>
      </c>
      <c r="AT268" s="20" t="s">
        <v>150</v>
      </c>
      <c r="AU268" s="20" t="s">
        <v>99</v>
      </c>
      <c r="AY268" s="20" t="s">
        <v>149</v>
      </c>
      <c r="BE268" s="103">
        <f>IF(U268="základní",N268,0)</f>
        <v>0</v>
      </c>
      <c r="BF268" s="103">
        <f>IF(U268="snížená",N268,0)</f>
        <v>0</v>
      </c>
      <c r="BG268" s="103">
        <f>IF(U268="zákl. přenesená",N268,0)</f>
        <v>0</v>
      </c>
      <c r="BH268" s="103">
        <f>IF(U268="sníž. přenesená",N268,0)</f>
        <v>0</v>
      </c>
      <c r="BI268" s="103">
        <f>IF(U268="nulová",N268,0)</f>
        <v>0</v>
      </c>
      <c r="BJ268" s="20" t="s">
        <v>83</v>
      </c>
      <c r="BK268" s="103">
        <f>ROUND(L268*K268,2)</f>
        <v>0</v>
      </c>
      <c r="BL268" s="20" t="s">
        <v>410</v>
      </c>
      <c r="BM268" s="20" t="s">
        <v>411</v>
      </c>
    </row>
    <row r="269" spans="2:65" s="1" customFormat="1" ht="22.5" customHeight="1">
      <c r="B269" s="129"/>
      <c r="C269" s="158" t="s">
        <v>412</v>
      </c>
      <c r="D269" s="158" t="s">
        <v>150</v>
      </c>
      <c r="E269" s="159" t="s">
        <v>413</v>
      </c>
      <c r="F269" s="266" t="s">
        <v>455</v>
      </c>
      <c r="G269" s="266"/>
      <c r="H269" s="266"/>
      <c r="I269" s="266"/>
      <c r="J269" s="160" t="s">
        <v>289</v>
      </c>
      <c r="K269" s="161">
        <v>4</v>
      </c>
      <c r="L269" s="267">
        <v>0</v>
      </c>
      <c r="M269" s="267"/>
      <c r="N269" s="268">
        <f>ROUND(L269*K269,2)</f>
        <v>0</v>
      </c>
      <c r="O269" s="268"/>
      <c r="P269" s="268"/>
      <c r="Q269" s="268"/>
      <c r="R269" s="132"/>
      <c r="T269" s="162" t="s">
        <v>5</v>
      </c>
      <c r="U269" s="46" t="s">
        <v>43</v>
      </c>
      <c r="V269" s="38"/>
      <c r="W269" s="163">
        <f>V269*K269</f>
        <v>0</v>
      </c>
      <c r="X269" s="163">
        <v>0</v>
      </c>
      <c r="Y269" s="163">
        <f>X269*K269</f>
        <v>0</v>
      </c>
      <c r="Z269" s="163">
        <v>0</v>
      </c>
      <c r="AA269" s="164">
        <f>Z269*K269</f>
        <v>0</v>
      </c>
      <c r="AR269" s="20" t="s">
        <v>410</v>
      </c>
      <c r="AT269" s="20" t="s">
        <v>150</v>
      </c>
      <c r="AU269" s="20" t="s">
        <v>99</v>
      </c>
      <c r="AY269" s="20" t="s">
        <v>149</v>
      </c>
      <c r="BE269" s="103">
        <f>IF(U269="základní",N269,0)</f>
        <v>0</v>
      </c>
      <c r="BF269" s="103">
        <f>IF(U269="snížená",N269,0)</f>
        <v>0</v>
      </c>
      <c r="BG269" s="103">
        <f>IF(U269="zákl. přenesená",N269,0)</f>
        <v>0</v>
      </c>
      <c r="BH269" s="103">
        <f>IF(U269="sníž. přenesená",N269,0)</f>
        <v>0</v>
      </c>
      <c r="BI269" s="103">
        <f>IF(U269="nulová",N269,0)</f>
        <v>0</v>
      </c>
      <c r="BJ269" s="20" t="s">
        <v>83</v>
      </c>
      <c r="BK269" s="103">
        <f>ROUND(L269*K269,2)</f>
        <v>0</v>
      </c>
      <c r="BL269" s="20" t="s">
        <v>410</v>
      </c>
      <c r="BM269" s="20" t="s">
        <v>414</v>
      </c>
    </row>
    <row r="270" spans="2:65" s="1" customFormat="1" ht="22.5" customHeight="1">
      <c r="B270" s="129"/>
      <c r="C270" s="158" t="s">
        <v>415</v>
      </c>
      <c r="D270" s="158" t="s">
        <v>150</v>
      </c>
      <c r="E270" s="159" t="s">
        <v>416</v>
      </c>
      <c r="F270" s="266" t="s">
        <v>456</v>
      </c>
      <c r="G270" s="266"/>
      <c r="H270" s="266"/>
      <c r="I270" s="266"/>
      <c r="J270" s="160" t="s">
        <v>351</v>
      </c>
      <c r="K270" s="161">
        <v>1</v>
      </c>
      <c r="L270" s="267">
        <v>0</v>
      </c>
      <c r="M270" s="267"/>
      <c r="N270" s="268">
        <f>ROUND(L270*K270,2)</f>
        <v>0</v>
      </c>
      <c r="O270" s="268"/>
      <c r="P270" s="268"/>
      <c r="Q270" s="268"/>
      <c r="R270" s="132"/>
      <c r="T270" s="162" t="s">
        <v>5</v>
      </c>
      <c r="U270" s="46" t="s">
        <v>43</v>
      </c>
      <c r="V270" s="38"/>
      <c r="W270" s="163">
        <f>V270*K270</f>
        <v>0</v>
      </c>
      <c r="X270" s="163">
        <v>0</v>
      </c>
      <c r="Y270" s="163">
        <f>X270*K270</f>
        <v>0</v>
      </c>
      <c r="Z270" s="163">
        <v>0</v>
      </c>
      <c r="AA270" s="164">
        <f>Z270*K270</f>
        <v>0</v>
      </c>
      <c r="AR270" s="20" t="s">
        <v>410</v>
      </c>
      <c r="AT270" s="20" t="s">
        <v>150</v>
      </c>
      <c r="AU270" s="20" t="s">
        <v>99</v>
      </c>
      <c r="AY270" s="20" t="s">
        <v>149</v>
      </c>
      <c r="BE270" s="103">
        <f>IF(U270="základní",N270,0)</f>
        <v>0</v>
      </c>
      <c r="BF270" s="103">
        <f>IF(U270="snížená",N270,0)</f>
        <v>0</v>
      </c>
      <c r="BG270" s="103">
        <f>IF(U270="zákl. přenesená",N270,0)</f>
        <v>0</v>
      </c>
      <c r="BH270" s="103">
        <f>IF(U270="sníž. přenesená",N270,0)</f>
        <v>0</v>
      </c>
      <c r="BI270" s="103">
        <f>IF(U270="nulová",N270,0)</f>
        <v>0</v>
      </c>
      <c r="BJ270" s="20" t="s">
        <v>83</v>
      </c>
      <c r="BK270" s="103">
        <f>ROUND(L270*K270,2)</f>
        <v>0</v>
      </c>
      <c r="BL270" s="20" t="s">
        <v>410</v>
      </c>
      <c r="BM270" s="20" t="s">
        <v>417</v>
      </c>
    </row>
    <row r="271" spans="2:65" s="9" customFormat="1" ht="37.35" customHeight="1">
      <c r="B271" s="147"/>
      <c r="C271" s="148"/>
      <c r="D271" s="149" t="s">
        <v>120</v>
      </c>
      <c r="E271" s="149"/>
      <c r="F271" s="149"/>
      <c r="G271" s="149"/>
      <c r="H271" s="149"/>
      <c r="I271" s="149"/>
      <c r="J271" s="149"/>
      <c r="K271" s="149"/>
      <c r="L271" s="149"/>
      <c r="M271" s="149"/>
      <c r="N271" s="293">
        <f>BK271</f>
        <v>0</v>
      </c>
      <c r="O271" s="294"/>
      <c r="P271" s="294"/>
      <c r="Q271" s="294"/>
      <c r="R271" s="150"/>
      <c r="T271" s="151"/>
      <c r="U271" s="148"/>
      <c r="V271" s="148"/>
      <c r="W271" s="152">
        <f>W272+W278+W280+W282</f>
        <v>0</v>
      </c>
      <c r="X271" s="148"/>
      <c r="Y271" s="152">
        <f>Y272+Y278+Y280+Y282</f>
        <v>0</v>
      </c>
      <c r="Z271" s="148"/>
      <c r="AA271" s="153">
        <f>AA272+AA278+AA280+AA282</f>
        <v>0</v>
      </c>
      <c r="AR271" s="154" t="s">
        <v>177</v>
      </c>
      <c r="AT271" s="155" t="s">
        <v>77</v>
      </c>
      <c r="AU271" s="155" t="s">
        <v>78</v>
      </c>
      <c r="AY271" s="154" t="s">
        <v>149</v>
      </c>
      <c r="BK271" s="156">
        <f>BK272+BK278+BK280+BK282</f>
        <v>0</v>
      </c>
    </row>
    <row r="272" spans="2:65" s="9" customFormat="1" ht="19.899999999999999" customHeight="1">
      <c r="B272" s="147"/>
      <c r="C272" s="148"/>
      <c r="D272" s="157" t="s">
        <v>121</v>
      </c>
      <c r="E272" s="157"/>
      <c r="F272" s="157"/>
      <c r="G272" s="157"/>
      <c r="H272" s="157"/>
      <c r="I272" s="157"/>
      <c r="J272" s="157"/>
      <c r="K272" s="157"/>
      <c r="L272" s="157"/>
      <c r="M272" s="157"/>
      <c r="N272" s="289">
        <f>BK272</f>
        <v>0</v>
      </c>
      <c r="O272" s="290"/>
      <c r="P272" s="290"/>
      <c r="Q272" s="290"/>
      <c r="R272" s="150"/>
      <c r="T272" s="151"/>
      <c r="U272" s="148"/>
      <c r="V272" s="148"/>
      <c r="W272" s="152">
        <f>SUM(W273:W277)</f>
        <v>0</v>
      </c>
      <c r="X272" s="148"/>
      <c r="Y272" s="152">
        <f>SUM(Y273:Y277)</f>
        <v>0</v>
      </c>
      <c r="Z272" s="148"/>
      <c r="AA272" s="153">
        <f>SUM(AA273:AA277)</f>
        <v>0</v>
      </c>
      <c r="AR272" s="154" t="s">
        <v>177</v>
      </c>
      <c r="AT272" s="155" t="s">
        <v>77</v>
      </c>
      <c r="AU272" s="155" t="s">
        <v>83</v>
      </c>
      <c r="AY272" s="154" t="s">
        <v>149</v>
      </c>
      <c r="BK272" s="156">
        <f>SUM(BK273:BK277)</f>
        <v>0</v>
      </c>
    </row>
    <row r="273" spans="2:65" s="1" customFormat="1" ht="22.5" customHeight="1">
      <c r="B273" s="129"/>
      <c r="C273" s="158" t="s">
        <v>418</v>
      </c>
      <c r="D273" s="158" t="s">
        <v>150</v>
      </c>
      <c r="E273" s="159" t="s">
        <v>419</v>
      </c>
      <c r="F273" s="266" t="s">
        <v>420</v>
      </c>
      <c r="G273" s="266"/>
      <c r="H273" s="266"/>
      <c r="I273" s="266"/>
      <c r="J273" s="160" t="s">
        <v>421</v>
      </c>
      <c r="K273" s="161">
        <v>1</v>
      </c>
      <c r="L273" s="267">
        <v>0</v>
      </c>
      <c r="M273" s="267"/>
      <c r="N273" s="268">
        <f>ROUND(L273*K273,2)</f>
        <v>0</v>
      </c>
      <c r="O273" s="268"/>
      <c r="P273" s="268"/>
      <c r="Q273" s="268"/>
      <c r="R273" s="132"/>
      <c r="T273" s="162" t="s">
        <v>5</v>
      </c>
      <c r="U273" s="46" t="s">
        <v>43</v>
      </c>
      <c r="V273" s="38"/>
      <c r="W273" s="163">
        <f>V273*K273</f>
        <v>0</v>
      </c>
      <c r="X273" s="163">
        <v>0</v>
      </c>
      <c r="Y273" s="163">
        <f>X273*K273</f>
        <v>0</v>
      </c>
      <c r="Z273" s="163">
        <v>0</v>
      </c>
      <c r="AA273" s="164">
        <f>Z273*K273</f>
        <v>0</v>
      </c>
      <c r="AR273" s="20" t="s">
        <v>422</v>
      </c>
      <c r="AT273" s="20" t="s">
        <v>150</v>
      </c>
      <c r="AU273" s="20" t="s">
        <v>99</v>
      </c>
      <c r="AY273" s="20" t="s">
        <v>149</v>
      </c>
      <c r="BE273" s="103">
        <f>IF(U273="základní",N273,0)</f>
        <v>0</v>
      </c>
      <c r="BF273" s="103">
        <f>IF(U273="snížená",N273,0)</f>
        <v>0</v>
      </c>
      <c r="BG273" s="103">
        <f>IF(U273="zákl. přenesená",N273,0)</f>
        <v>0</v>
      </c>
      <c r="BH273" s="103">
        <f>IF(U273="sníž. přenesená",N273,0)</f>
        <v>0</v>
      </c>
      <c r="BI273" s="103">
        <f>IF(U273="nulová",N273,0)</f>
        <v>0</v>
      </c>
      <c r="BJ273" s="20" t="s">
        <v>83</v>
      </c>
      <c r="BK273" s="103">
        <f>ROUND(L273*K273,2)</f>
        <v>0</v>
      </c>
      <c r="BL273" s="20" t="s">
        <v>422</v>
      </c>
      <c r="BM273" s="20" t="s">
        <v>423</v>
      </c>
    </row>
    <row r="274" spans="2:65" s="1" customFormat="1" ht="22.5" customHeight="1">
      <c r="B274" s="129"/>
      <c r="C274" s="158" t="s">
        <v>424</v>
      </c>
      <c r="D274" s="158" t="s">
        <v>150</v>
      </c>
      <c r="E274" s="159" t="s">
        <v>425</v>
      </c>
      <c r="F274" s="266" t="s">
        <v>426</v>
      </c>
      <c r="G274" s="266"/>
      <c r="H274" s="266"/>
      <c r="I274" s="266"/>
      <c r="J274" s="160" t="s">
        <v>421</v>
      </c>
      <c r="K274" s="161">
        <v>1</v>
      </c>
      <c r="L274" s="267">
        <v>0</v>
      </c>
      <c r="M274" s="267"/>
      <c r="N274" s="268">
        <f>ROUND(L274*K274,2)</f>
        <v>0</v>
      </c>
      <c r="O274" s="268"/>
      <c r="P274" s="268"/>
      <c r="Q274" s="268"/>
      <c r="R274" s="132"/>
      <c r="T274" s="162" t="s">
        <v>5</v>
      </c>
      <c r="U274" s="46" t="s">
        <v>43</v>
      </c>
      <c r="V274" s="38"/>
      <c r="W274" s="163">
        <f>V274*K274</f>
        <v>0</v>
      </c>
      <c r="X274" s="163">
        <v>0</v>
      </c>
      <c r="Y274" s="163">
        <f>X274*K274</f>
        <v>0</v>
      </c>
      <c r="Z274" s="163">
        <v>0</v>
      </c>
      <c r="AA274" s="164">
        <f>Z274*K274</f>
        <v>0</v>
      </c>
      <c r="AR274" s="20" t="s">
        <v>422</v>
      </c>
      <c r="AT274" s="20" t="s">
        <v>150</v>
      </c>
      <c r="AU274" s="20" t="s">
        <v>99</v>
      </c>
      <c r="AY274" s="20" t="s">
        <v>149</v>
      </c>
      <c r="BE274" s="103">
        <f>IF(U274="základní",N274,0)</f>
        <v>0</v>
      </c>
      <c r="BF274" s="103">
        <f>IF(U274="snížená",N274,0)</f>
        <v>0</v>
      </c>
      <c r="BG274" s="103">
        <f>IF(U274="zákl. přenesená",N274,0)</f>
        <v>0</v>
      </c>
      <c r="BH274" s="103">
        <f>IF(U274="sníž. přenesená",N274,0)</f>
        <v>0</v>
      </c>
      <c r="BI274" s="103">
        <f>IF(U274="nulová",N274,0)</f>
        <v>0</v>
      </c>
      <c r="BJ274" s="20" t="s">
        <v>83</v>
      </c>
      <c r="BK274" s="103">
        <f>ROUND(L274*K274,2)</f>
        <v>0</v>
      </c>
      <c r="BL274" s="20" t="s">
        <v>422</v>
      </c>
      <c r="BM274" s="20" t="s">
        <v>427</v>
      </c>
    </row>
    <row r="275" spans="2:65" s="1" customFormat="1" ht="31.5" customHeight="1">
      <c r="B275" s="129"/>
      <c r="C275" s="158" t="s">
        <v>428</v>
      </c>
      <c r="D275" s="158" t="s">
        <v>150</v>
      </c>
      <c r="E275" s="159" t="s">
        <v>429</v>
      </c>
      <c r="F275" s="266" t="s">
        <v>430</v>
      </c>
      <c r="G275" s="266"/>
      <c r="H275" s="266"/>
      <c r="I275" s="266"/>
      <c r="J275" s="160" t="s">
        <v>421</v>
      </c>
      <c r="K275" s="161">
        <v>1</v>
      </c>
      <c r="L275" s="267">
        <v>0</v>
      </c>
      <c r="M275" s="267"/>
      <c r="N275" s="268">
        <f>ROUND(L275*K275,2)</f>
        <v>0</v>
      </c>
      <c r="O275" s="268"/>
      <c r="P275" s="268"/>
      <c r="Q275" s="268"/>
      <c r="R275" s="132"/>
      <c r="T275" s="162" t="s">
        <v>5</v>
      </c>
      <c r="U275" s="46" t="s">
        <v>43</v>
      </c>
      <c r="V275" s="38"/>
      <c r="W275" s="163">
        <f>V275*K275</f>
        <v>0</v>
      </c>
      <c r="X275" s="163">
        <v>0</v>
      </c>
      <c r="Y275" s="163">
        <f>X275*K275</f>
        <v>0</v>
      </c>
      <c r="Z275" s="163">
        <v>0</v>
      </c>
      <c r="AA275" s="164">
        <f>Z275*K275</f>
        <v>0</v>
      </c>
      <c r="AR275" s="20" t="s">
        <v>422</v>
      </c>
      <c r="AT275" s="20" t="s">
        <v>150</v>
      </c>
      <c r="AU275" s="20" t="s">
        <v>99</v>
      </c>
      <c r="AY275" s="20" t="s">
        <v>149</v>
      </c>
      <c r="BE275" s="103">
        <f>IF(U275="základní",N275,0)</f>
        <v>0</v>
      </c>
      <c r="BF275" s="103">
        <f>IF(U275="snížená",N275,0)</f>
        <v>0</v>
      </c>
      <c r="BG275" s="103">
        <f>IF(U275="zákl. přenesená",N275,0)</f>
        <v>0</v>
      </c>
      <c r="BH275" s="103">
        <f>IF(U275="sníž. přenesená",N275,0)</f>
        <v>0</v>
      </c>
      <c r="BI275" s="103">
        <f>IF(U275="nulová",N275,0)</f>
        <v>0</v>
      </c>
      <c r="BJ275" s="20" t="s">
        <v>83</v>
      </c>
      <c r="BK275" s="103">
        <f>ROUND(L275*K275,2)</f>
        <v>0</v>
      </c>
      <c r="BL275" s="20" t="s">
        <v>422</v>
      </c>
      <c r="BM275" s="20" t="s">
        <v>431</v>
      </c>
    </row>
    <row r="276" spans="2:65" s="1" customFormat="1" ht="31.5" customHeight="1">
      <c r="B276" s="129"/>
      <c r="C276" s="158" t="s">
        <v>432</v>
      </c>
      <c r="D276" s="158" t="s">
        <v>150</v>
      </c>
      <c r="E276" s="159" t="s">
        <v>433</v>
      </c>
      <c r="F276" s="266" t="s">
        <v>434</v>
      </c>
      <c r="G276" s="266"/>
      <c r="H276" s="266"/>
      <c r="I276" s="266"/>
      <c r="J276" s="160" t="s">
        <v>421</v>
      </c>
      <c r="K276" s="161">
        <v>1</v>
      </c>
      <c r="L276" s="267">
        <v>0</v>
      </c>
      <c r="M276" s="267"/>
      <c r="N276" s="268">
        <f>ROUND(L276*K276,2)</f>
        <v>0</v>
      </c>
      <c r="O276" s="268"/>
      <c r="P276" s="268"/>
      <c r="Q276" s="268"/>
      <c r="R276" s="132"/>
      <c r="T276" s="162" t="s">
        <v>5</v>
      </c>
      <c r="U276" s="46" t="s">
        <v>43</v>
      </c>
      <c r="V276" s="38"/>
      <c r="W276" s="163">
        <f>V276*K276</f>
        <v>0</v>
      </c>
      <c r="X276" s="163">
        <v>0</v>
      </c>
      <c r="Y276" s="163">
        <f>X276*K276</f>
        <v>0</v>
      </c>
      <c r="Z276" s="163">
        <v>0</v>
      </c>
      <c r="AA276" s="164">
        <f>Z276*K276</f>
        <v>0</v>
      </c>
      <c r="AR276" s="20" t="s">
        <v>422</v>
      </c>
      <c r="AT276" s="20" t="s">
        <v>150</v>
      </c>
      <c r="AU276" s="20" t="s">
        <v>99</v>
      </c>
      <c r="AY276" s="20" t="s">
        <v>149</v>
      </c>
      <c r="BE276" s="103">
        <f>IF(U276="základní",N276,0)</f>
        <v>0</v>
      </c>
      <c r="BF276" s="103">
        <f>IF(U276="snížená",N276,0)</f>
        <v>0</v>
      </c>
      <c r="BG276" s="103">
        <f>IF(U276="zákl. přenesená",N276,0)</f>
        <v>0</v>
      </c>
      <c r="BH276" s="103">
        <f>IF(U276="sníž. přenesená",N276,0)</f>
        <v>0</v>
      </c>
      <c r="BI276" s="103">
        <f>IF(U276="nulová",N276,0)</f>
        <v>0</v>
      </c>
      <c r="BJ276" s="20" t="s">
        <v>83</v>
      </c>
      <c r="BK276" s="103">
        <f>ROUND(L276*K276,2)</f>
        <v>0</v>
      </c>
      <c r="BL276" s="20" t="s">
        <v>422</v>
      </c>
      <c r="BM276" s="20" t="s">
        <v>435</v>
      </c>
    </row>
    <row r="277" spans="2:65" s="1" customFormat="1" ht="22.5" customHeight="1">
      <c r="B277" s="129"/>
      <c r="C277" s="158" t="s">
        <v>436</v>
      </c>
      <c r="D277" s="158" t="s">
        <v>150</v>
      </c>
      <c r="E277" s="159" t="s">
        <v>437</v>
      </c>
      <c r="F277" s="266" t="s">
        <v>438</v>
      </c>
      <c r="G277" s="266"/>
      <c r="H277" s="266"/>
      <c r="I277" s="266"/>
      <c r="J277" s="160" t="s">
        <v>421</v>
      </c>
      <c r="K277" s="161">
        <v>1</v>
      </c>
      <c r="L277" s="267">
        <v>0</v>
      </c>
      <c r="M277" s="267"/>
      <c r="N277" s="268">
        <f>ROUND(L277*K277,2)</f>
        <v>0</v>
      </c>
      <c r="O277" s="268"/>
      <c r="P277" s="268"/>
      <c r="Q277" s="268"/>
      <c r="R277" s="132"/>
      <c r="T277" s="162" t="s">
        <v>5</v>
      </c>
      <c r="U277" s="46" t="s">
        <v>43</v>
      </c>
      <c r="V277" s="38"/>
      <c r="W277" s="163">
        <f>V277*K277</f>
        <v>0</v>
      </c>
      <c r="X277" s="163">
        <v>0</v>
      </c>
      <c r="Y277" s="163">
        <f>X277*K277</f>
        <v>0</v>
      </c>
      <c r="Z277" s="163">
        <v>0</v>
      </c>
      <c r="AA277" s="164">
        <f>Z277*K277</f>
        <v>0</v>
      </c>
      <c r="AR277" s="20" t="s">
        <v>422</v>
      </c>
      <c r="AT277" s="20" t="s">
        <v>150</v>
      </c>
      <c r="AU277" s="20" t="s">
        <v>99</v>
      </c>
      <c r="AY277" s="20" t="s">
        <v>149</v>
      </c>
      <c r="BE277" s="103">
        <f>IF(U277="základní",N277,0)</f>
        <v>0</v>
      </c>
      <c r="BF277" s="103">
        <f>IF(U277="snížená",N277,0)</f>
        <v>0</v>
      </c>
      <c r="BG277" s="103">
        <f>IF(U277="zákl. přenesená",N277,0)</f>
        <v>0</v>
      </c>
      <c r="BH277" s="103">
        <f>IF(U277="sníž. přenesená",N277,0)</f>
        <v>0</v>
      </c>
      <c r="BI277" s="103">
        <f>IF(U277="nulová",N277,0)</f>
        <v>0</v>
      </c>
      <c r="BJ277" s="20" t="s">
        <v>83</v>
      </c>
      <c r="BK277" s="103">
        <f>ROUND(L277*K277,2)</f>
        <v>0</v>
      </c>
      <c r="BL277" s="20" t="s">
        <v>422</v>
      </c>
      <c r="BM277" s="20" t="s">
        <v>439</v>
      </c>
    </row>
    <row r="278" spans="2:65" s="9" customFormat="1" ht="29.85" customHeight="1">
      <c r="B278" s="147"/>
      <c r="C278" s="148"/>
      <c r="D278" s="157" t="s">
        <v>122</v>
      </c>
      <c r="E278" s="157"/>
      <c r="F278" s="157"/>
      <c r="G278" s="157"/>
      <c r="H278" s="157"/>
      <c r="I278" s="157"/>
      <c r="J278" s="157"/>
      <c r="K278" s="157"/>
      <c r="L278" s="157"/>
      <c r="M278" s="157"/>
      <c r="N278" s="291">
        <f>BK278</f>
        <v>0</v>
      </c>
      <c r="O278" s="292"/>
      <c r="P278" s="292"/>
      <c r="Q278" s="292"/>
      <c r="R278" s="150"/>
      <c r="T278" s="151"/>
      <c r="U278" s="148"/>
      <c r="V278" s="148"/>
      <c r="W278" s="152">
        <f>W279</f>
        <v>0</v>
      </c>
      <c r="X278" s="148"/>
      <c r="Y278" s="152">
        <f>Y279</f>
        <v>0</v>
      </c>
      <c r="Z278" s="148"/>
      <c r="AA278" s="153">
        <f>AA279</f>
        <v>0</v>
      </c>
      <c r="AR278" s="154" t="s">
        <v>177</v>
      </c>
      <c r="AT278" s="155" t="s">
        <v>77</v>
      </c>
      <c r="AU278" s="155" t="s">
        <v>83</v>
      </c>
      <c r="AY278" s="154" t="s">
        <v>149</v>
      </c>
      <c r="BK278" s="156">
        <f>BK279</f>
        <v>0</v>
      </c>
    </row>
    <row r="279" spans="2:65" s="1" customFormat="1" ht="22.5" customHeight="1">
      <c r="B279" s="129"/>
      <c r="C279" s="158" t="s">
        <v>440</v>
      </c>
      <c r="D279" s="158" t="s">
        <v>150</v>
      </c>
      <c r="E279" s="159" t="s">
        <v>441</v>
      </c>
      <c r="F279" s="266" t="s">
        <v>442</v>
      </c>
      <c r="G279" s="266"/>
      <c r="H279" s="266"/>
      <c r="I279" s="266"/>
      <c r="J279" s="160" t="s">
        <v>421</v>
      </c>
      <c r="K279" s="161">
        <v>1</v>
      </c>
      <c r="L279" s="267">
        <v>0</v>
      </c>
      <c r="M279" s="267"/>
      <c r="N279" s="268">
        <f>ROUND(L279*K279,2)</f>
        <v>0</v>
      </c>
      <c r="O279" s="268"/>
      <c r="P279" s="268"/>
      <c r="Q279" s="268"/>
      <c r="R279" s="132"/>
      <c r="T279" s="162" t="s">
        <v>5</v>
      </c>
      <c r="U279" s="46" t="s">
        <v>43</v>
      </c>
      <c r="V279" s="38"/>
      <c r="W279" s="163">
        <f>V279*K279</f>
        <v>0</v>
      </c>
      <c r="X279" s="163">
        <v>0</v>
      </c>
      <c r="Y279" s="163">
        <f>X279*K279</f>
        <v>0</v>
      </c>
      <c r="Z279" s="163">
        <v>0</v>
      </c>
      <c r="AA279" s="164">
        <f>Z279*K279</f>
        <v>0</v>
      </c>
      <c r="AR279" s="20" t="s">
        <v>422</v>
      </c>
      <c r="AT279" s="20" t="s">
        <v>150</v>
      </c>
      <c r="AU279" s="20" t="s">
        <v>99</v>
      </c>
      <c r="AY279" s="20" t="s">
        <v>149</v>
      </c>
      <c r="BE279" s="103">
        <f>IF(U279="základní",N279,0)</f>
        <v>0</v>
      </c>
      <c r="BF279" s="103">
        <f>IF(U279="snížená",N279,0)</f>
        <v>0</v>
      </c>
      <c r="BG279" s="103">
        <f>IF(U279="zákl. přenesená",N279,0)</f>
        <v>0</v>
      </c>
      <c r="BH279" s="103">
        <f>IF(U279="sníž. přenesená",N279,0)</f>
        <v>0</v>
      </c>
      <c r="BI279" s="103">
        <f>IF(U279="nulová",N279,0)</f>
        <v>0</v>
      </c>
      <c r="BJ279" s="20" t="s">
        <v>83</v>
      </c>
      <c r="BK279" s="103">
        <f>ROUND(L279*K279,2)</f>
        <v>0</v>
      </c>
      <c r="BL279" s="20" t="s">
        <v>422</v>
      </c>
      <c r="BM279" s="20" t="s">
        <v>443</v>
      </c>
    </row>
    <row r="280" spans="2:65" s="9" customFormat="1" ht="29.85" customHeight="1">
      <c r="B280" s="147"/>
      <c r="C280" s="148"/>
      <c r="D280" s="157" t="s">
        <v>123</v>
      </c>
      <c r="E280" s="157"/>
      <c r="F280" s="157"/>
      <c r="G280" s="157"/>
      <c r="H280" s="157"/>
      <c r="I280" s="157"/>
      <c r="J280" s="157"/>
      <c r="K280" s="157"/>
      <c r="L280" s="157"/>
      <c r="M280" s="157"/>
      <c r="N280" s="291">
        <f>BK280</f>
        <v>0</v>
      </c>
      <c r="O280" s="292"/>
      <c r="P280" s="292"/>
      <c r="Q280" s="292"/>
      <c r="R280" s="150"/>
      <c r="T280" s="151"/>
      <c r="U280" s="148"/>
      <c r="V280" s="148"/>
      <c r="W280" s="152">
        <f>W281</f>
        <v>0</v>
      </c>
      <c r="X280" s="148"/>
      <c r="Y280" s="152">
        <f>Y281</f>
        <v>0</v>
      </c>
      <c r="Z280" s="148"/>
      <c r="AA280" s="153">
        <f>AA281</f>
        <v>0</v>
      </c>
      <c r="AR280" s="154" t="s">
        <v>177</v>
      </c>
      <c r="AT280" s="155" t="s">
        <v>77</v>
      </c>
      <c r="AU280" s="155" t="s">
        <v>83</v>
      </c>
      <c r="AY280" s="154" t="s">
        <v>149</v>
      </c>
      <c r="BK280" s="156">
        <f>BK281</f>
        <v>0</v>
      </c>
    </row>
    <row r="281" spans="2:65" s="1" customFormat="1" ht="22.5" customHeight="1">
      <c r="B281" s="129"/>
      <c r="C281" s="158" t="s">
        <v>444</v>
      </c>
      <c r="D281" s="158" t="s">
        <v>150</v>
      </c>
      <c r="E281" s="159" t="s">
        <v>445</v>
      </c>
      <c r="F281" s="266" t="s">
        <v>446</v>
      </c>
      <c r="G281" s="266"/>
      <c r="H281" s="266"/>
      <c r="I281" s="266"/>
      <c r="J281" s="160" t="s">
        <v>421</v>
      </c>
      <c r="K281" s="161">
        <v>1</v>
      </c>
      <c r="L281" s="267">
        <v>0</v>
      </c>
      <c r="M281" s="267"/>
      <c r="N281" s="268">
        <f>ROUND(L281*K281,2)</f>
        <v>0</v>
      </c>
      <c r="O281" s="268"/>
      <c r="P281" s="268"/>
      <c r="Q281" s="268"/>
      <c r="R281" s="132"/>
      <c r="T281" s="162" t="s">
        <v>5</v>
      </c>
      <c r="U281" s="46" t="s">
        <v>43</v>
      </c>
      <c r="V281" s="38"/>
      <c r="W281" s="163">
        <f>V281*K281</f>
        <v>0</v>
      </c>
      <c r="X281" s="163">
        <v>0</v>
      </c>
      <c r="Y281" s="163">
        <f>X281*K281</f>
        <v>0</v>
      </c>
      <c r="Z281" s="163">
        <v>0</v>
      </c>
      <c r="AA281" s="164">
        <f>Z281*K281</f>
        <v>0</v>
      </c>
      <c r="AR281" s="20" t="s">
        <v>422</v>
      </c>
      <c r="AT281" s="20" t="s">
        <v>150</v>
      </c>
      <c r="AU281" s="20" t="s">
        <v>99</v>
      </c>
      <c r="AY281" s="20" t="s">
        <v>149</v>
      </c>
      <c r="BE281" s="103">
        <f>IF(U281="základní",N281,0)</f>
        <v>0</v>
      </c>
      <c r="BF281" s="103">
        <f>IF(U281="snížená",N281,0)</f>
        <v>0</v>
      </c>
      <c r="BG281" s="103">
        <f>IF(U281="zákl. přenesená",N281,0)</f>
        <v>0</v>
      </c>
      <c r="BH281" s="103">
        <f>IF(U281="sníž. přenesená",N281,0)</f>
        <v>0</v>
      </c>
      <c r="BI281" s="103">
        <f>IF(U281="nulová",N281,0)</f>
        <v>0</v>
      </c>
      <c r="BJ281" s="20" t="s">
        <v>83</v>
      </c>
      <c r="BK281" s="103">
        <f>ROUND(L281*K281,2)</f>
        <v>0</v>
      </c>
      <c r="BL281" s="20" t="s">
        <v>422</v>
      </c>
      <c r="BM281" s="20" t="s">
        <v>447</v>
      </c>
    </row>
    <row r="282" spans="2:65" s="9" customFormat="1" ht="29.85" customHeight="1">
      <c r="B282" s="147"/>
      <c r="C282" s="148"/>
      <c r="D282" s="157" t="s">
        <v>124</v>
      </c>
      <c r="E282" s="157"/>
      <c r="F282" s="157"/>
      <c r="G282" s="157"/>
      <c r="H282" s="157"/>
      <c r="I282" s="157"/>
      <c r="J282" s="157"/>
      <c r="K282" s="157"/>
      <c r="L282" s="157"/>
      <c r="M282" s="157"/>
      <c r="N282" s="291">
        <f>BK282</f>
        <v>0</v>
      </c>
      <c r="O282" s="292"/>
      <c r="P282" s="292"/>
      <c r="Q282" s="292"/>
      <c r="R282" s="150"/>
      <c r="T282" s="151"/>
      <c r="U282" s="148"/>
      <c r="V282" s="148"/>
      <c r="W282" s="152">
        <f>W283</f>
        <v>0</v>
      </c>
      <c r="X282" s="148"/>
      <c r="Y282" s="152">
        <f>Y283</f>
        <v>0</v>
      </c>
      <c r="Z282" s="148"/>
      <c r="AA282" s="153">
        <f>AA283</f>
        <v>0</v>
      </c>
      <c r="AR282" s="154" t="s">
        <v>177</v>
      </c>
      <c r="AT282" s="155" t="s">
        <v>77</v>
      </c>
      <c r="AU282" s="155" t="s">
        <v>83</v>
      </c>
      <c r="AY282" s="154" t="s">
        <v>149</v>
      </c>
      <c r="BK282" s="156">
        <f>BK283</f>
        <v>0</v>
      </c>
    </row>
    <row r="283" spans="2:65" s="1" customFormat="1" ht="22.5" customHeight="1">
      <c r="B283" s="129"/>
      <c r="C283" s="158" t="s">
        <v>448</v>
      </c>
      <c r="D283" s="158" t="s">
        <v>150</v>
      </c>
      <c r="E283" s="159" t="s">
        <v>449</v>
      </c>
      <c r="F283" s="266" t="s">
        <v>450</v>
      </c>
      <c r="G283" s="266"/>
      <c r="H283" s="266"/>
      <c r="I283" s="266"/>
      <c r="J283" s="160" t="s">
        <v>421</v>
      </c>
      <c r="K283" s="161">
        <v>1</v>
      </c>
      <c r="L283" s="267">
        <v>0</v>
      </c>
      <c r="M283" s="267"/>
      <c r="N283" s="268">
        <f>ROUND(L283*K283,2)</f>
        <v>0</v>
      </c>
      <c r="O283" s="268"/>
      <c r="P283" s="268"/>
      <c r="Q283" s="268"/>
      <c r="R283" s="132"/>
      <c r="T283" s="162" t="s">
        <v>5</v>
      </c>
      <c r="U283" s="46" t="s">
        <v>43</v>
      </c>
      <c r="V283" s="38"/>
      <c r="W283" s="163">
        <f>V283*K283</f>
        <v>0</v>
      </c>
      <c r="X283" s="163">
        <v>0</v>
      </c>
      <c r="Y283" s="163">
        <f>X283*K283</f>
        <v>0</v>
      </c>
      <c r="Z283" s="163">
        <v>0</v>
      </c>
      <c r="AA283" s="164">
        <f>Z283*K283</f>
        <v>0</v>
      </c>
      <c r="AR283" s="20" t="s">
        <v>422</v>
      </c>
      <c r="AT283" s="20" t="s">
        <v>150</v>
      </c>
      <c r="AU283" s="20" t="s">
        <v>99</v>
      </c>
      <c r="AY283" s="20" t="s">
        <v>149</v>
      </c>
      <c r="BE283" s="103">
        <f>IF(U283="základní",N283,0)</f>
        <v>0</v>
      </c>
      <c r="BF283" s="103">
        <f>IF(U283="snížená",N283,0)</f>
        <v>0</v>
      </c>
      <c r="BG283" s="103">
        <f>IF(U283="zákl. přenesená",N283,0)</f>
        <v>0</v>
      </c>
      <c r="BH283" s="103">
        <f>IF(U283="sníž. přenesená",N283,0)</f>
        <v>0</v>
      </c>
      <c r="BI283" s="103">
        <f>IF(U283="nulová",N283,0)</f>
        <v>0</v>
      </c>
      <c r="BJ283" s="20" t="s">
        <v>83</v>
      </c>
      <c r="BK283" s="103">
        <f>ROUND(L283*K283,2)</f>
        <v>0</v>
      </c>
      <c r="BL283" s="20" t="s">
        <v>422</v>
      </c>
      <c r="BM283" s="20" t="s">
        <v>451</v>
      </c>
    </row>
    <row r="284" spans="2:65" s="1" customFormat="1" ht="49.9" customHeight="1">
      <c r="B284" s="37"/>
      <c r="C284" s="38"/>
      <c r="D284" s="149" t="s">
        <v>452</v>
      </c>
      <c r="E284" s="38"/>
      <c r="F284" s="38"/>
      <c r="G284" s="38"/>
      <c r="H284" s="38"/>
      <c r="I284" s="38"/>
      <c r="J284" s="38"/>
      <c r="K284" s="38"/>
      <c r="L284" s="38"/>
      <c r="M284" s="38"/>
      <c r="N284" s="284">
        <f t="shared" ref="N284:N289" si="5">BK284</f>
        <v>0</v>
      </c>
      <c r="O284" s="285"/>
      <c r="P284" s="285"/>
      <c r="Q284" s="285"/>
      <c r="R284" s="39"/>
      <c r="T284" s="193"/>
      <c r="U284" s="38"/>
      <c r="V284" s="38"/>
      <c r="W284" s="38"/>
      <c r="X284" s="38"/>
      <c r="Y284" s="38"/>
      <c r="Z284" s="38"/>
      <c r="AA284" s="76"/>
      <c r="AT284" s="20" t="s">
        <v>77</v>
      </c>
      <c r="AU284" s="20" t="s">
        <v>78</v>
      </c>
      <c r="AY284" s="20" t="s">
        <v>453</v>
      </c>
      <c r="BK284" s="103">
        <f>SUM(BK285:BK289)</f>
        <v>0</v>
      </c>
    </row>
    <row r="285" spans="2:65" s="1" customFormat="1" ht="22.35" customHeight="1">
      <c r="B285" s="37"/>
      <c r="C285" s="194" t="s">
        <v>5</v>
      </c>
      <c r="D285" s="194" t="s">
        <v>150</v>
      </c>
      <c r="E285" s="195" t="s">
        <v>5</v>
      </c>
      <c r="F285" s="282" t="s">
        <v>5</v>
      </c>
      <c r="G285" s="282"/>
      <c r="H285" s="282"/>
      <c r="I285" s="282"/>
      <c r="J285" s="196" t="s">
        <v>5</v>
      </c>
      <c r="K285" s="197"/>
      <c r="L285" s="267"/>
      <c r="M285" s="283"/>
      <c r="N285" s="283">
        <f t="shared" si="5"/>
        <v>0</v>
      </c>
      <c r="O285" s="283"/>
      <c r="P285" s="283"/>
      <c r="Q285" s="283"/>
      <c r="R285" s="39"/>
      <c r="T285" s="162" t="s">
        <v>5</v>
      </c>
      <c r="U285" s="198" t="s">
        <v>43</v>
      </c>
      <c r="V285" s="38"/>
      <c r="W285" s="38"/>
      <c r="X285" s="38"/>
      <c r="Y285" s="38"/>
      <c r="Z285" s="38"/>
      <c r="AA285" s="76"/>
      <c r="AT285" s="20" t="s">
        <v>453</v>
      </c>
      <c r="AU285" s="20" t="s">
        <v>83</v>
      </c>
      <c r="AY285" s="20" t="s">
        <v>453</v>
      </c>
      <c r="BE285" s="103">
        <f>IF(U285="základní",N285,0)</f>
        <v>0</v>
      </c>
      <c r="BF285" s="103">
        <f>IF(U285="snížená",N285,0)</f>
        <v>0</v>
      </c>
      <c r="BG285" s="103">
        <f>IF(U285="zákl. přenesená",N285,0)</f>
        <v>0</v>
      </c>
      <c r="BH285" s="103">
        <f>IF(U285="sníž. přenesená",N285,0)</f>
        <v>0</v>
      </c>
      <c r="BI285" s="103">
        <f>IF(U285="nulová",N285,0)</f>
        <v>0</v>
      </c>
      <c r="BJ285" s="20" t="s">
        <v>83</v>
      </c>
      <c r="BK285" s="103">
        <f>L285*K285</f>
        <v>0</v>
      </c>
    </row>
    <row r="286" spans="2:65" s="1" customFormat="1" ht="22.35" customHeight="1">
      <c r="B286" s="37"/>
      <c r="C286" s="194" t="s">
        <v>5</v>
      </c>
      <c r="D286" s="194" t="s">
        <v>150</v>
      </c>
      <c r="E286" s="195" t="s">
        <v>5</v>
      </c>
      <c r="F286" s="282" t="s">
        <v>5</v>
      </c>
      <c r="G286" s="282"/>
      <c r="H286" s="282"/>
      <c r="I286" s="282"/>
      <c r="J286" s="196" t="s">
        <v>5</v>
      </c>
      <c r="K286" s="197"/>
      <c r="L286" s="267"/>
      <c r="M286" s="283"/>
      <c r="N286" s="283">
        <f t="shared" si="5"/>
        <v>0</v>
      </c>
      <c r="O286" s="283"/>
      <c r="P286" s="283"/>
      <c r="Q286" s="283"/>
      <c r="R286" s="39"/>
      <c r="T286" s="162" t="s">
        <v>5</v>
      </c>
      <c r="U286" s="198" t="s">
        <v>43</v>
      </c>
      <c r="V286" s="38"/>
      <c r="W286" s="38"/>
      <c r="X286" s="38"/>
      <c r="Y286" s="38"/>
      <c r="Z286" s="38"/>
      <c r="AA286" s="76"/>
      <c r="AT286" s="20" t="s">
        <v>453</v>
      </c>
      <c r="AU286" s="20" t="s">
        <v>83</v>
      </c>
      <c r="AY286" s="20" t="s">
        <v>453</v>
      </c>
      <c r="BE286" s="103">
        <f>IF(U286="základní",N286,0)</f>
        <v>0</v>
      </c>
      <c r="BF286" s="103">
        <f>IF(U286="snížená",N286,0)</f>
        <v>0</v>
      </c>
      <c r="BG286" s="103">
        <f>IF(U286="zákl. přenesená",N286,0)</f>
        <v>0</v>
      </c>
      <c r="BH286" s="103">
        <f>IF(U286="sníž. přenesená",N286,0)</f>
        <v>0</v>
      </c>
      <c r="BI286" s="103">
        <f>IF(U286="nulová",N286,0)</f>
        <v>0</v>
      </c>
      <c r="BJ286" s="20" t="s">
        <v>83</v>
      </c>
      <c r="BK286" s="103">
        <f>L286*K286</f>
        <v>0</v>
      </c>
    </row>
    <row r="287" spans="2:65" s="1" customFormat="1" ht="22.35" customHeight="1">
      <c r="B287" s="37"/>
      <c r="C287" s="194" t="s">
        <v>5</v>
      </c>
      <c r="D287" s="194" t="s">
        <v>150</v>
      </c>
      <c r="E287" s="195" t="s">
        <v>5</v>
      </c>
      <c r="F287" s="282" t="s">
        <v>5</v>
      </c>
      <c r="G287" s="282"/>
      <c r="H287" s="282"/>
      <c r="I287" s="282"/>
      <c r="J287" s="196" t="s">
        <v>5</v>
      </c>
      <c r="K287" s="197"/>
      <c r="L287" s="267"/>
      <c r="M287" s="283"/>
      <c r="N287" s="283">
        <f t="shared" si="5"/>
        <v>0</v>
      </c>
      <c r="O287" s="283"/>
      <c r="P287" s="283"/>
      <c r="Q287" s="283"/>
      <c r="R287" s="39"/>
      <c r="T287" s="162" t="s">
        <v>5</v>
      </c>
      <c r="U287" s="198" t="s">
        <v>43</v>
      </c>
      <c r="V287" s="38"/>
      <c r="W287" s="38"/>
      <c r="X287" s="38"/>
      <c r="Y287" s="38"/>
      <c r="Z287" s="38"/>
      <c r="AA287" s="76"/>
      <c r="AT287" s="20" t="s">
        <v>453</v>
      </c>
      <c r="AU287" s="20" t="s">
        <v>83</v>
      </c>
      <c r="AY287" s="20" t="s">
        <v>453</v>
      </c>
      <c r="BE287" s="103">
        <f>IF(U287="základní",N287,0)</f>
        <v>0</v>
      </c>
      <c r="BF287" s="103">
        <f>IF(U287="snížená",N287,0)</f>
        <v>0</v>
      </c>
      <c r="BG287" s="103">
        <f>IF(U287="zákl. přenesená",N287,0)</f>
        <v>0</v>
      </c>
      <c r="BH287" s="103">
        <f>IF(U287="sníž. přenesená",N287,0)</f>
        <v>0</v>
      </c>
      <c r="BI287" s="103">
        <f>IF(U287="nulová",N287,0)</f>
        <v>0</v>
      </c>
      <c r="BJ287" s="20" t="s">
        <v>83</v>
      </c>
      <c r="BK287" s="103">
        <f>L287*K287</f>
        <v>0</v>
      </c>
    </row>
    <row r="288" spans="2:65" s="1" customFormat="1" ht="22.35" customHeight="1">
      <c r="B288" s="37"/>
      <c r="C288" s="194" t="s">
        <v>5</v>
      </c>
      <c r="D288" s="194" t="s">
        <v>150</v>
      </c>
      <c r="E288" s="195" t="s">
        <v>5</v>
      </c>
      <c r="F288" s="282" t="s">
        <v>5</v>
      </c>
      <c r="G288" s="282"/>
      <c r="H288" s="282"/>
      <c r="I288" s="282"/>
      <c r="J288" s="196" t="s">
        <v>5</v>
      </c>
      <c r="K288" s="197"/>
      <c r="L288" s="267"/>
      <c r="M288" s="283"/>
      <c r="N288" s="283">
        <f t="shared" si="5"/>
        <v>0</v>
      </c>
      <c r="O288" s="283"/>
      <c r="P288" s="283"/>
      <c r="Q288" s="283"/>
      <c r="R288" s="39"/>
      <c r="T288" s="162" t="s">
        <v>5</v>
      </c>
      <c r="U288" s="198" t="s">
        <v>43</v>
      </c>
      <c r="V288" s="38"/>
      <c r="W288" s="38"/>
      <c r="X288" s="38"/>
      <c r="Y288" s="38"/>
      <c r="Z288" s="38"/>
      <c r="AA288" s="76"/>
      <c r="AT288" s="20" t="s">
        <v>453</v>
      </c>
      <c r="AU288" s="20" t="s">
        <v>83</v>
      </c>
      <c r="AY288" s="20" t="s">
        <v>453</v>
      </c>
      <c r="BE288" s="103">
        <f>IF(U288="základní",N288,0)</f>
        <v>0</v>
      </c>
      <c r="BF288" s="103">
        <f>IF(U288="snížená",N288,0)</f>
        <v>0</v>
      </c>
      <c r="BG288" s="103">
        <f>IF(U288="zákl. přenesená",N288,0)</f>
        <v>0</v>
      </c>
      <c r="BH288" s="103">
        <f>IF(U288="sníž. přenesená",N288,0)</f>
        <v>0</v>
      </c>
      <c r="BI288" s="103">
        <f>IF(U288="nulová",N288,0)</f>
        <v>0</v>
      </c>
      <c r="BJ288" s="20" t="s">
        <v>83</v>
      </c>
      <c r="BK288" s="103">
        <f>L288*K288</f>
        <v>0</v>
      </c>
    </row>
    <row r="289" spans="2:63" s="1" customFormat="1" ht="22.35" customHeight="1">
      <c r="B289" s="37"/>
      <c r="C289" s="194" t="s">
        <v>5</v>
      </c>
      <c r="D289" s="194" t="s">
        <v>150</v>
      </c>
      <c r="E289" s="195" t="s">
        <v>5</v>
      </c>
      <c r="F289" s="282" t="s">
        <v>5</v>
      </c>
      <c r="G289" s="282"/>
      <c r="H289" s="282"/>
      <c r="I289" s="282"/>
      <c r="J289" s="196" t="s">
        <v>5</v>
      </c>
      <c r="K289" s="197"/>
      <c r="L289" s="267"/>
      <c r="M289" s="283"/>
      <c r="N289" s="283">
        <f t="shared" si="5"/>
        <v>0</v>
      </c>
      <c r="O289" s="283"/>
      <c r="P289" s="283"/>
      <c r="Q289" s="283"/>
      <c r="R289" s="39"/>
      <c r="T289" s="162" t="s">
        <v>5</v>
      </c>
      <c r="U289" s="198" t="s">
        <v>43</v>
      </c>
      <c r="V289" s="58"/>
      <c r="W289" s="58"/>
      <c r="X289" s="58"/>
      <c r="Y289" s="58"/>
      <c r="Z289" s="58"/>
      <c r="AA289" s="60"/>
      <c r="AT289" s="20" t="s">
        <v>453</v>
      </c>
      <c r="AU289" s="20" t="s">
        <v>83</v>
      </c>
      <c r="AY289" s="20" t="s">
        <v>453</v>
      </c>
      <c r="BE289" s="103">
        <f>IF(U289="základní",N289,0)</f>
        <v>0</v>
      </c>
      <c r="BF289" s="103">
        <f>IF(U289="snížená",N289,0)</f>
        <v>0</v>
      </c>
      <c r="BG289" s="103">
        <f>IF(U289="zákl. přenesená",N289,0)</f>
        <v>0</v>
      </c>
      <c r="BH289" s="103">
        <f>IF(U289="sníž. přenesená",N289,0)</f>
        <v>0</v>
      </c>
      <c r="BI289" s="103">
        <f>IF(U289="nulová",N289,0)</f>
        <v>0</v>
      </c>
      <c r="BJ289" s="20" t="s">
        <v>83</v>
      </c>
      <c r="BK289" s="103">
        <f>L289*K289</f>
        <v>0</v>
      </c>
    </row>
    <row r="290" spans="2:63" s="1" customFormat="1" ht="6.95" customHeight="1"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3"/>
    </row>
  </sheetData>
  <mergeCells count="370">
    <mergeCell ref="H1:K1"/>
    <mergeCell ref="S2:AC2"/>
    <mergeCell ref="F289:I289"/>
    <mergeCell ref="L289:M289"/>
    <mergeCell ref="N289:Q289"/>
    <mergeCell ref="N132:Q132"/>
    <mergeCell ref="N133:Q133"/>
    <mergeCell ref="N134:Q134"/>
    <mergeCell ref="N165:Q165"/>
    <mergeCell ref="N172:Q172"/>
    <mergeCell ref="N175:Q175"/>
    <mergeCell ref="N199:Q199"/>
    <mergeCell ref="N202:Q202"/>
    <mergeCell ref="N220:Q220"/>
    <mergeCell ref="N222:Q222"/>
    <mergeCell ref="N252:Q252"/>
    <mergeCell ref="N260:Q260"/>
    <mergeCell ref="N266:Q266"/>
    <mergeCell ref="N267:Q267"/>
    <mergeCell ref="N271:Q271"/>
    <mergeCell ref="N272:Q272"/>
    <mergeCell ref="N278:Q278"/>
    <mergeCell ref="N280:Q280"/>
    <mergeCell ref="N282:Q282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1:I281"/>
    <mergeCell ref="L281:M281"/>
    <mergeCell ref="N281:Q281"/>
    <mergeCell ref="F283:I283"/>
    <mergeCell ref="L283:M283"/>
    <mergeCell ref="N283:Q283"/>
    <mergeCell ref="F285:I285"/>
    <mergeCell ref="L285:M285"/>
    <mergeCell ref="N285:Q285"/>
    <mergeCell ref="N284:Q284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57:I257"/>
    <mergeCell ref="F258:I258"/>
    <mergeCell ref="F259:I259"/>
    <mergeCell ref="F261:I261"/>
    <mergeCell ref="L261:M261"/>
    <mergeCell ref="N261:Q261"/>
    <mergeCell ref="F262:I262"/>
    <mergeCell ref="L262:M262"/>
    <mergeCell ref="N262:Q262"/>
    <mergeCell ref="F251:I251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L250:M250"/>
    <mergeCell ref="N250:Q250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L241:M241"/>
    <mergeCell ref="N241:Q241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4:I214"/>
    <mergeCell ref="F215:I215"/>
    <mergeCell ref="F216:I216"/>
    <mergeCell ref="F217:I217"/>
    <mergeCell ref="F218:I218"/>
    <mergeCell ref="F219:I219"/>
    <mergeCell ref="F221:I221"/>
    <mergeCell ref="L221:M221"/>
    <mergeCell ref="N221:Q221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196:I196"/>
    <mergeCell ref="F197:I197"/>
    <mergeCell ref="L197:M197"/>
    <mergeCell ref="N197:Q197"/>
    <mergeCell ref="F198:I198"/>
    <mergeCell ref="F200:I200"/>
    <mergeCell ref="L200:M200"/>
    <mergeCell ref="N200:Q200"/>
    <mergeCell ref="F201:I201"/>
    <mergeCell ref="F192:I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74:I174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68:I168"/>
    <mergeCell ref="F169:I169"/>
    <mergeCell ref="F170:I170"/>
    <mergeCell ref="L170:M170"/>
    <mergeCell ref="N170:Q170"/>
    <mergeCell ref="F171:I171"/>
    <mergeCell ref="F173:I173"/>
    <mergeCell ref="L173:M173"/>
    <mergeCell ref="N173:Q173"/>
    <mergeCell ref="F160:I160"/>
    <mergeCell ref="F161:I161"/>
    <mergeCell ref="F162:I162"/>
    <mergeCell ref="F163:I163"/>
    <mergeCell ref="F164:I164"/>
    <mergeCell ref="F166:I166"/>
    <mergeCell ref="L166:M166"/>
    <mergeCell ref="N166:Q166"/>
    <mergeCell ref="F167:I167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31:I131"/>
    <mergeCell ref="L131:M131"/>
    <mergeCell ref="N131:Q131"/>
    <mergeCell ref="F135:I135"/>
    <mergeCell ref="L135:M135"/>
    <mergeCell ref="N135:Q135"/>
    <mergeCell ref="F136:I136"/>
    <mergeCell ref="F137:I137"/>
    <mergeCell ref="F138:I138"/>
    <mergeCell ref="D113:H113"/>
    <mergeCell ref="N113:Q113"/>
    <mergeCell ref="N114:Q114"/>
    <mergeCell ref="L116:Q116"/>
    <mergeCell ref="C122:Q122"/>
    <mergeCell ref="F124:P124"/>
    <mergeCell ref="M126:P126"/>
    <mergeCell ref="M128:Q128"/>
    <mergeCell ref="M129:Q129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285:D290">
      <formula1>"K, M"</formula1>
    </dataValidation>
    <dataValidation type="list" allowBlank="1" showInputMessage="1" showErrorMessage="1" error="Povoleny jsou hodnoty základní, snížená, zákl. přenesená, sníž. přenesená, nulová." sqref="U285:U29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Pitter102 - Víceúčelové s...</vt:lpstr>
      <vt:lpstr>'Pitter102 - Víceúčelové s...'!Názvy_tisku</vt:lpstr>
      <vt:lpstr>'Rekapitulace stavby'!Názvy_tisku</vt:lpstr>
      <vt:lpstr>'Pitter102 - Víceúčelové s...'!Oblast_tisku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Doma\Sládková</dc:creator>
  <cp:lastModifiedBy>Ing. Jiří Chval</cp:lastModifiedBy>
  <dcterms:created xsi:type="dcterms:W3CDTF">2017-03-15T15:13:45Z</dcterms:created>
  <dcterms:modified xsi:type="dcterms:W3CDTF">2017-06-13T12:25:47Z</dcterms:modified>
</cp:coreProperties>
</file>